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EstaPasta_de_trabalho" defaultThemeVersion="124226"/>
  <mc:AlternateContent xmlns:mc="http://schemas.openxmlformats.org/markup-compatibility/2006">
    <mc:Choice Requires="x15">
      <x15ac:absPath xmlns:x15ac="http://schemas.microsoft.com/office/spreadsheetml/2010/11/ac" url="D:\Usuários\Rafael\Área de Trabalho\"/>
    </mc:Choice>
  </mc:AlternateContent>
  <bookViews>
    <workbookView xWindow="0" yWindow="0" windowWidth="19200" windowHeight="7300" tabRatio="788"/>
  </bookViews>
  <sheets>
    <sheet name="IPCA" sheetId="7" r:id="rId1"/>
    <sheet name="Orientações" sheetId="24" r:id="rId2"/>
    <sheet name="Cálculo da Média" sheetId="19" state="hidden" r:id="rId3"/>
    <sheet name="Painel" sheetId="16" r:id="rId4"/>
    <sheet name="Remunerações de Contribuição" sheetId="18" r:id="rId5"/>
    <sheet name="Atualização" sheetId="23" state="hidden" r:id="rId6"/>
  </sheets>
  <externalReferences>
    <externalReference r:id="rId7"/>
  </externalReferences>
  <definedNames>
    <definedName name="_xlnm._FilterDatabase" localSheetId="4" hidden="1">'Remunerações de Contribuição'!$D$7:$E$391</definedName>
    <definedName name="_xlnm.Print_Area" localSheetId="3">Painel!$C$2:$R$50</definedName>
    <definedName name="_xlnm.Print_Area" localSheetId="4">'Remunerações de Contribuição'!$A$1:$H$403</definedName>
    <definedName name="CFG_AM_BEN_SUP">#REF!</definedName>
    <definedName name="CFG_AM_INSS">#REF!</definedName>
    <definedName name="CFG_CTB_FAC">#REF!</definedName>
    <definedName name="CFG_CTB_PCT_FAC">#REF!</definedName>
    <definedName name="CFG_DT_ING_ORG">#REF!</definedName>
    <definedName name="CFG_DT_ING_SRV_PUB">#REF!</definedName>
    <definedName name="CFG_DT_NASCIMENTO">#REF!</definedName>
    <definedName name="CFG_IDD_APOS">#REF!</definedName>
    <definedName name="CFG_IDD_MIN_APOS">#REF!</definedName>
    <definedName name="CFG_PCT_CTB">#REF!</definedName>
    <definedName name="CFG_PROF_N">#REF!</definedName>
    <definedName name="CFG_PROF_S">#REF!</definedName>
    <definedName name="CFG_REMUNERACAO">#REF!</definedName>
    <definedName name="CFG_SAL_PART">#REF!</definedName>
    <definedName name="CFG_SEXO">#REF!</definedName>
    <definedName name="CFG_TARGET_ANOMES">#REF!</definedName>
    <definedName name="CFG_TARGET_DT">#REF!</definedName>
    <definedName name="CFG_TARGET_MONEY">#REF!</definedName>
    <definedName name="CFG_TXT_APOS">#REF!</definedName>
    <definedName name="CFG_TXT_FAC">#REF!</definedName>
    <definedName name="CTB_REMUNERACAO">[1]CONFIG!$C$23</definedName>
    <definedName name="graficoteste">#REF!</definedName>
    <definedName name="LST_PCT_CTB">#REF!</definedName>
    <definedName name="PREMISSA_TETO">#REF!</definedName>
    <definedName name="PREMISSA_URP">#REF!</definedName>
    <definedName name="TabFem">#REF!</definedName>
    <definedName name="TabMasc">#REF!</definedName>
    <definedName name="_xlnm.Print_Titles" localSheetId="3">Painel!$3:$4</definedName>
    <definedName name="_xlnm.Print_Titles" localSheetId="4">'Remunerações de Contribuição'!$1:$7</definedName>
  </definedNames>
  <calcPr calcId="152511"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54" i="7" l="1"/>
  <c r="D354" i="7" s="1"/>
  <c r="C387" i="19"/>
  <c r="P388" i="19"/>
  <c r="P376" i="19"/>
  <c r="P377" i="19"/>
  <c r="P378" i="19"/>
  <c r="P379" i="19"/>
  <c r="P380" i="19"/>
  <c r="P381" i="19"/>
  <c r="P382" i="19"/>
  <c r="P383" i="19"/>
  <c r="P384" i="19"/>
  <c r="P385" i="19"/>
  <c r="P386" i="19"/>
  <c r="P387" i="19"/>
  <c r="P301" i="19"/>
  <c r="P302" i="19"/>
  <c r="P303" i="19"/>
  <c r="P304" i="19"/>
  <c r="P305" i="19"/>
  <c r="P306" i="19"/>
  <c r="C351" i="7"/>
  <c r="C352" i="7"/>
  <c r="C353" i="7"/>
  <c r="D353" i="7" s="1"/>
  <c r="J5" i="19"/>
  <c r="J6" i="19" s="1"/>
  <c r="J8" i="19"/>
  <c r="J4" i="19"/>
  <c r="J2" i="19"/>
  <c r="J3" i="19" s="1"/>
  <c r="O5" i="19" s="1"/>
  <c r="P373" i="19"/>
  <c r="P374" i="19"/>
  <c r="P375" i="19"/>
  <c r="P6" i="19"/>
  <c r="P7" i="19"/>
  <c r="P8" i="19"/>
  <c r="P9" i="19"/>
  <c r="P10" i="19"/>
  <c r="P11" i="19"/>
  <c r="P12" i="19"/>
  <c r="P13" i="19"/>
  <c r="P14" i="19"/>
  <c r="P15" i="19"/>
  <c r="P16" i="19"/>
  <c r="P17" i="19"/>
  <c r="P18" i="19"/>
  <c r="P19" i="19"/>
  <c r="P20" i="19"/>
  <c r="P21" i="19"/>
  <c r="P22" i="19"/>
  <c r="P23" i="19"/>
  <c r="P24" i="19"/>
  <c r="P25" i="19"/>
  <c r="P26" i="19"/>
  <c r="P27" i="19"/>
  <c r="P28" i="19"/>
  <c r="P29" i="19"/>
  <c r="P30" i="19"/>
  <c r="P31" i="19"/>
  <c r="P32" i="19"/>
  <c r="P33" i="19"/>
  <c r="P34" i="19"/>
  <c r="P35" i="19"/>
  <c r="P36" i="19"/>
  <c r="P37" i="19"/>
  <c r="P38" i="19"/>
  <c r="P39" i="19"/>
  <c r="P40" i="19"/>
  <c r="P41" i="19"/>
  <c r="P42" i="19"/>
  <c r="P43" i="19"/>
  <c r="P44" i="19"/>
  <c r="P45" i="19"/>
  <c r="P46" i="19"/>
  <c r="P47" i="19"/>
  <c r="P48" i="19"/>
  <c r="P49" i="19"/>
  <c r="P50" i="19"/>
  <c r="P51" i="19"/>
  <c r="P52" i="19"/>
  <c r="P53" i="19"/>
  <c r="P54" i="19"/>
  <c r="P55" i="19"/>
  <c r="P56" i="19"/>
  <c r="P57" i="19"/>
  <c r="P58" i="19"/>
  <c r="P59" i="19"/>
  <c r="P60" i="19"/>
  <c r="P61" i="19"/>
  <c r="P62" i="19"/>
  <c r="P63" i="19"/>
  <c r="P64" i="19"/>
  <c r="P65" i="19"/>
  <c r="P66" i="19"/>
  <c r="P67" i="19"/>
  <c r="P68" i="19"/>
  <c r="P69" i="19"/>
  <c r="P70" i="19"/>
  <c r="P71" i="19"/>
  <c r="P72" i="19"/>
  <c r="P73" i="19"/>
  <c r="P74" i="19"/>
  <c r="P75" i="19"/>
  <c r="P76" i="19"/>
  <c r="P77" i="19"/>
  <c r="P78" i="19"/>
  <c r="P79" i="19"/>
  <c r="P80" i="19"/>
  <c r="P81" i="19"/>
  <c r="P82" i="19"/>
  <c r="P83" i="19"/>
  <c r="P84" i="19"/>
  <c r="P85" i="19"/>
  <c r="P86" i="19"/>
  <c r="P87" i="19"/>
  <c r="P88" i="19"/>
  <c r="P89" i="19"/>
  <c r="P90" i="19"/>
  <c r="P91" i="19"/>
  <c r="P92" i="19"/>
  <c r="P93" i="19"/>
  <c r="P94" i="19"/>
  <c r="P95" i="19"/>
  <c r="P96" i="19"/>
  <c r="P97" i="19"/>
  <c r="P98" i="19"/>
  <c r="P99" i="19"/>
  <c r="P100" i="19"/>
  <c r="P101" i="19"/>
  <c r="P102" i="19"/>
  <c r="P103" i="19"/>
  <c r="P104" i="19"/>
  <c r="P105" i="19"/>
  <c r="P106" i="19"/>
  <c r="P107" i="19"/>
  <c r="P108" i="19"/>
  <c r="P109" i="19"/>
  <c r="P110" i="19"/>
  <c r="P111" i="19"/>
  <c r="P112" i="19"/>
  <c r="P113" i="19"/>
  <c r="P114" i="19"/>
  <c r="P115" i="19"/>
  <c r="P116" i="19"/>
  <c r="P117" i="19"/>
  <c r="P118" i="19"/>
  <c r="P119" i="19"/>
  <c r="P120" i="19"/>
  <c r="P121" i="19"/>
  <c r="P122" i="19"/>
  <c r="P123" i="19"/>
  <c r="P124" i="19"/>
  <c r="P125" i="19"/>
  <c r="P126" i="19"/>
  <c r="P127" i="19"/>
  <c r="P128" i="19"/>
  <c r="P129" i="19"/>
  <c r="P130" i="19"/>
  <c r="P131" i="19"/>
  <c r="P132" i="19"/>
  <c r="P133" i="19"/>
  <c r="P134" i="19"/>
  <c r="P135" i="19"/>
  <c r="P136" i="19"/>
  <c r="P137" i="19"/>
  <c r="P138" i="19"/>
  <c r="P139" i="19"/>
  <c r="P140" i="19"/>
  <c r="P141" i="19"/>
  <c r="P142" i="19"/>
  <c r="P143" i="19"/>
  <c r="P144" i="19"/>
  <c r="P145" i="19"/>
  <c r="P146" i="19"/>
  <c r="P147" i="19"/>
  <c r="P148" i="19"/>
  <c r="P149" i="19"/>
  <c r="P150" i="19"/>
  <c r="P151" i="19"/>
  <c r="P152" i="19"/>
  <c r="P153" i="19"/>
  <c r="P154" i="19"/>
  <c r="P155" i="19"/>
  <c r="P156" i="19"/>
  <c r="P157" i="19"/>
  <c r="P158" i="19"/>
  <c r="P159" i="19"/>
  <c r="P160" i="19"/>
  <c r="P161" i="19"/>
  <c r="P162" i="19"/>
  <c r="P163" i="19"/>
  <c r="P164" i="19"/>
  <c r="P165" i="19"/>
  <c r="P166" i="19"/>
  <c r="P167" i="19"/>
  <c r="P168" i="19"/>
  <c r="P169" i="19"/>
  <c r="P170" i="19"/>
  <c r="P171" i="19"/>
  <c r="P172" i="19"/>
  <c r="P173" i="19"/>
  <c r="P174" i="19"/>
  <c r="P175" i="19"/>
  <c r="P176" i="19"/>
  <c r="P177" i="19"/>
  <c r="P178" i="19"/>
  <c r="P179" i="19"/>
  <c r="P180" i="19"/>
  <c r="P181" i="19"/>
  <c r="P182" i="19"/>
  <c r="P183" i="19"/>
  <c r="P184" i="19"/>
  <c r="P185" i="19"/>
  <c r="P186" i="19"/>
  <c r="P187" i="19"/>
  <c r="P188" i="19"/>
  <c r="P189" i="19"/>
  <c r="P190" i="19"/>
  <c r="P191" i="19"/>
  <c r="P192" i="19"/>
  <c r="P193" i="19"/>
  <c r="P194" i="19"/>
  <c r="P195" i="19"/>
  <c r="P196" i="19"/>
  <c r="P197" i="19"/>
  <c r="P198" i="19"/>
  <c r="P199" i="19"/>
  <c r="P200" i="19"/>
  <c r="P201" i="19"/>
  <c r="P202" i="19"/>
  <c r="P203" i="19"/>
  <c r="P204" i="19"/>
  <c r="P205" i="19"/>
  <c r="P206" i="19"/>
  <c r="P207" i="19"/>
  <c r="P208" i="19"/>
  <c r="P209" i="19"/>
  <c r="P210" i="19"/>
  <c r="P211" i="19"/>
  <c r="P212" i="19"/>
  <c r="P213" i="19"/>
  <c r="P214" i="19"/>
  <c r="P215" i="19"/>
  <c r="P216" i="19"/>
  <c r="P217" i="19"/>
  <c r="P218" i="19"/>
  <c r="P219" i="19"/>
  <c r="P220" i="19"/>
  <c r="P221" i="19"/>
  <c r="P222" i="19"/>
  <c r="P223" i="19"/>
  <c r="P224" i="19"/>
  <c r="P225" i="19"/>
  <c r="P226" i="19"/>
  <c r="P227" i="19"/>
  <c r="P228" i="19"/>
  <c r="P229" i="19"/>
  <c r="P230" i="19"/>
  <c r="P231" i="19"/>
  <c r="P232" i="19"/>
  <c r="P233" i="19"/>
  <c r="P234" i="19"/>
  <c r="P235" i="19"/>
  <c r="P236" i="19"/>
  <c r="P237" i="19"/>
  <c r="P238" i="19"/>
  <c r="P239" i="19"/>
  <c r="P240" i="19"/>
  <c r="P241" i="19"/>
  <c r="P242" i="19"/>
  <c r="P243" i="19"/>
  <c r="P244" i="19"/>
  <c r="P245" i="19"/>
  <c r="P246" i="19"/>
  <c r="P247" i="19"/>
  <c r="P248" i="19"/>
  <c r="P249" i="19"/>
  <c r="P250" i="19"/>
  <c r="P251" i="19"/>
  <c r="P252" i="19"/>
  <c r="P253" i="19"/>
  <c r="P254" i="19"/>
  <c r="P255" i="19"/>
  <c r="P256" i="19"/>
  <c r="P257" i="19"/>
  <c r="P258" i="19"/>
  <c r="P259" i="19"/>
  <c r="P260" i="19"/>
  <c r="P261" i="19"/>
  <c r="P262" i="19"/>
  <c r="P263" i="19"/>
  <c r="P264" i="19"/>
  <c r="P265" i="19"/>
  <c r="P266" i="19"/>
  <c r="P267" i="19"/>
  <c r="P268" i="19"/>
  <c r="P269" i="19"/>
  <c r="P270" i="19"/>
  <c r="P271" i="19"/>
  <c r="P272" i="19"/>
  <c r="P273" i="19"/>
  <c r="P274" i="19"/>
  <c r="P275" i="19"/>
  <c r="P276" i="19"/>
  <c r="P277" i="19"/>
  <c r="P278" i="19"/>
  <c r="P279" i="19"/>
  <c r="P280" i="19"/>
  <c r="P281" i="19"/>
  <c r="P282" i="19"/>
  <c r="P283" i="19"/>
  <c r="P284" i="19"/>
  <c r="P285" i="19"/>
  <c r="P286" i="19"/>
  <c r="P287" i="19"/>
  <c r="P288" i="19"/>
  <c r="P289" i="19"/>
  <c r="P290" i="19"/>
  <c r="P291" i="19"/>
  <c r="P292" i="19"/>
  <c r="P293" i="19"/>
  <c r="P294" i="19"/>
  <c r="P295" i="19"/>
  <c r="P296" i="19"/>
  <c r="P297" i="19"/>
  <c r="P298" i="19"/>
  <c r="P299" i="19"/>
  <c r="P300" i="19"/>
  <c r="P307" i="19"/>
  <c r="P308" i="19"/>
  <c r="P309" i="19"/>
  <c r="P310" i="19"/>
  <c r="P311" i="19"/>
  <c r="P312" i="19"/>
  <c r="P313" i="19"/>
  <c r="P314" i="19"/>
  <c r="P315" i="19"/>
  <c r="P316" i="19"/>
  <c r="P317" i="19"/>
  <c r="P318" i="19"/>
  <c r="P319" i="19"/>
  <c r="P320" i="19"/>
  <c r="P321" i="19"/>
  <c r="P322" i="19"/>
  <c r="P323" i="19"/>
  <c r="P324" i="19"/>
  <c r="P325" i="19"/>
  <c r="P326" i="19"/>
  <c r="P327" i="19"/>
  <c r="P328" i="19"/>
  <c r="P329" i="19"/>
  <c r="P330" i="19"/>
  <c r="P331" i="19"/>
  <c r="P332" i="19"/>
  <c r="P333" i="19"/>
  <c r="P334" i="19"/>
  <c r="P335" i="19"/>
  <c r="P336" i="19"/>
  <c r="P337" i="19"/>
  <c r="P338" i="19"/>
  <c r="P339" i="19"/>
  <c r="P340" i="19"/>
  <c r="P341" i="19"/>
  <c r="P342" i="19"/>
  <c r="P343" i="19"/>
  <c r="P344" i="19"/>
  <c r="P345" i="19"/>
  <c r="P346" i="19"/>
  <c r="P347" i="19"/>
  <c r="P348" i="19"/>
  <c r="P349" i="19"/>
  <c r="P350" i="19"/>
  <c r="P351" i="19"/>
  <c r="P352" i="19"/>
  <c r="P353" i="19"/>
  <c r="P354" i="19"/>
  <c r="P355" i="19"/>
  <c r="P356" i="19"/>
  <c r="P357" i="19"/>
  <c r="P358" i="19"/>
  <c r="P359" i="19"/>
  <c r="P360" i="19"/>
  <c r="P361" i="19"/>
  <c r="P362" i="19"/>
  <c r="P363" i="19"/>
  <c r="P364" i="19"/>
  <c r="P365" i="19"/>
  <c r="P366" i="19"/>
  <c r="P367" i="19"/>
  <c r="P368" i="19"/>
  <c r="P369" i="19"/>
  <c r="P370" i="19"/>
  <c r="P371" i="19"/>
  <c r="P372" i="19"/>
  <c r="P5" i="19"/>
  <c r="C388" i="19" l="1"/>
  <c r="D352" i="7"/>
  <c r="D351" i="7" l="1"/>
  <c r="D350" i="7"/>
  <c r="D349" i="7"/>
  <c r="D326" i="7"/>
  <c r="K17" i="16"/>
  <c r="M33" i="16" s="1"/>
  <c r="M29" i="16" l="1"/>
  <c r="M3" i="19"/>
  <c r="M4" i="19" l="1"/>
  <c r="M15" i="16"/>
  <c r="M2" i="19"/>
  <c r="M13" i="16" s="1"/>
  <c r="M11" i="16" l="1"/>
  <c r="C350" i="7" l="1"/>
  <c r="C349" i="7"/>
  <c r="C348" i="7"/>
  <c r="D348" i="7" s="1"/>
  <c r="C347" i="7"/>
  <c r="D347" i="7" s="1"/>
  <c r="C346" i="7"/>
  <c r="D346" i="7" s="1"/>
  <c r="O15" i="23"/>
  <c r="Q3" i="23"/>
  <c r="Q23" i="23" s="1"/>
  <c r="V7" i="23"/>
  <c r="O25" i="23" s="1"/>
  <c r="G61" i="23"/>
  <c r="I61" i="23" s="1"/>
  <c r="G60" i="23"/>
  <c r="G59" i="23"/>
  <c r="G58" i="23"/>
  <c r="G57" i="23"/>
  <c r="G56" i="23"/>
  <c r="G55" i="23"/>
  <c r="G54" i="23"/>
  <c r="G53" i="23"/>
  <c r="G52" i="23"/>
  <c r="G51" i="23"/>
  <c r="G50" i="23"/>
  <c r="G46" i="23"/>
  <c r="G47" i="23"/>
  <c r="G48" i="23"/>
  <c r="C345" i="7"/>
  <c r="C343" i="7"/>
  <c r="C344" i="7"/>
  <c r="C342" i="7"/>
  <c r="C341" i="7"/>
  <c r="C340" i="7"/>
  <c r="C339" i="7"/>
  <c r="C338" i="7"/>
  <c r="C337" i="7"/>
  <c r="D339" i="7" l="1"/>
  <c r="D341" i="7"/>
  <c r="D340" i="7"/>
  <c r="D338" i="7"/>
  <c r="D345" i="7"/>
  <c r="D337" i="7"/>
  <c r="D343" i="7"/>
  <c r="D344" i="7"/>
  <c r="D342" i="7"/>
  <c r="I60" i="23"/>
  <c r="I59" i="23" s="1"/>
  <c r="I58" i="23" s="1"/>
  <c r="I57" i="23" s="1"/>
  <c r="I56" i="23" s="1"/>
  <c r="I55" i="23" s="1"/>
  <c r="I54" i="23" s="1"/>
  <c r="I53" i="23" s="1"/>
  <c r="I52" i="23" s="1"/>
  <c r="I51" i="23" s="1"/>
  <c r="I50" i="23" s="1"/>
  <c r="I49" i="23" s="1"/>
  <c r="I48" i="23" s="1"/>
  <c r="U7" i="23"/>
  <c r="O23" i="23" s="1"/>
  <c r="T7" i="23"/>
  <c r="O21" i="23" s="1"/>
  <c r="S7" i="23"/>
  <c r="O19" i="23" s="1"/>
  <c r="R7" i="23"/>
  <c r="O17" i="23" s="1"/>
  <c r="Q7" i="23"/>
  <c r="Q9" i="23"/>
  <c r="R9" i="23" s="1"/>
  <c r="Q17" i="23" l="1"/>
  <c r="Q15" i="23"/>
  <c r="S15" i="23" s="1"/>
  <c r="Q19" i="23"/>
  <c r="Q21" i="23"/>
  <c r="H49" i="23"/>
  <c r="I47" i="23"/>
  <c r="H48" i="23"/>
  <c r="S17" i="23" l="1"/>
  <c r="S19" i="23" s="1"/>
  <c r="U15" i="23"/>
  <c r="I46" i="23"/>
  <c r="H47" i="23"/>
  <c r="U17" i="23" l="1"/>
  <c r="S21" i="23"/>
  <c r="S23" i="23" s="1"/>
  <c r="O9" i="23" s="1"/>
  <c r="U19" i="23"/>
  <c r="I45" i="23"/>
  <c r="H46" i="23"/>
  <c r="C335" i="7"/>
  <c r="C336" i="7"/>
  <c r="D336" i="7" s="1"/>
  <c r="C334" i="7"/>
  <c r="C333" i="7"/>
  <c r="C332" i="7"/>
  <c r="D334" i="7" l="1"/>
  <c r="D332" i="7"/>
  <c r="D335" i="7"/>
  <c r="D333" i="7"/>
  <c r="U21" i="23"/>
  <c r="U23" i="23"/>
  <c r="S25" i="23"/>
  <c r="O11" i="23" s="1"/>
  <c r="I44" i="23"/>
  <c r="H45" i="23"/>
  <c r="H44" i="23" l="1"/>
  <c r="I43" i="23"/>
  <c r="I42" i="23" l="1"/>
  <c r="H43" i="23"/>
  <c r="I41" i="23" l="1"/>
  <c r="H42" i="23"/>
  <c r="I40" i="23" l="1"/>
  <c r="H41" i="23"/>
  <c r="I39" i="23" l="1"/>
  <c r="H40" i="23"/>
  <c r="I38" i="23" l="1"/>
  <c r="H39" i="23"/>
  <c r="L38" i="23" l="1"/>
  <c r="H38" i="23"/>
  <c r="I37" i="23"/>
  <c r="H37" i="23" l="1"/>
  <c r="I36" i="23"/>
  <c r="O48" i="16"/>
  <c r="C331" i="7"/>
  <c r="D331" i="7" s="1"/>
  <c r="C330" i="7"/>
  <c r="C329" i="7"/>
  <c r="D329" i="7" s="1"/>
  <c r="C328" i="7"/>
  <c r="C327" i="7"/>
  <c r="C326" i="7"/>
  <c r="C325" i="7"/>
  <c r="C324" i="7"/>
  <c r="C323" i="7"/>
  <c r="C322" i="7"/>
  <c r="C321" i="7"/>
  <c r="D321" i="7" s="1"/>
  <c r="C320" i="7"/>
  <c r="C319" i="7"/>
  <c r="C318" i="7"/>
  <c r="C317" i="7"/>
  <c r="C316" i="7"/>
  <c r="C315" i="7"/>
  <c r="C314" i="7"/>
  <c r="C313" i="7"/>
  <c r="D313" i="7" s="1"/>
  <c r="C312" i="7"/>
  <c r="C311" i="7"/>
  <c r="C310" i="7"/>
  <c r="C309" i="7"/>
  <c r="C308" i="7"/>
  <c r="C307" i="7"/>
  <c r="C306" i="7"/>
  <c r="C305" i="7"/>
  <c r="D305" i="7" s="1"/>
  <c r="C304" i="7"/>
  <c r="C303" i="7"/>
  <c r="C302" i="7"/>
  <c r="C301" i="7"/>
  <c r="C300" i="7"/>
  <c r="C299" i="7"/>
  <c r="C298" i="7"/>
  <c r="C297" i="7"/>
  <c r="D297" i="7" s="1"/>
  <c r="C296" i="7"/>
  <c r="C290" i="7"/>
  <c r="C291" i="7"/>
  <c r="C292" i="7"/>
  <c r="C293" i="7"/>
  <c r="C294" i="7"/>
  <c r="C295" i="7"/>
  <c r="C289" i="7"/>
  <c r="C288" i="7"/>
  <c r="C285" i="7"/>
  <c r="C286" i="7"/>
  <c r="C287" i="7"/>
  <c r="C284" i="7"/>
  <c r="C283" i="7"/>
  <c r="C282" i="7"/>
  <c r="C281" i="7"/>
  <c r="C280" i="7"/>
  <c r="C279" i="7"/>
  <c r="C278" i="7"/>
  <c r="C277" i="7"/>
  <c r="C276" i="7"/>
  <c r="C275" i="7"/>
  <c r="C274" i="7"/>
  <c r="C273" i="7"/>
  <c r="C272" i="7"/>
  <c r="C271" i="7"/>
  <c r="C270" i="7"/>
  <c r="C269" i="7"/>
  <c r="C268" i="7"/>
  <c r="C267" i="7"/>
  <c r="C266" i="7"/>
  <c r="C265" i="7"/>
  <c r="C264" i="7"/>
  <c r="C263" i="7"/>
  <c r="C262" i="7"/>
  <c r="C261" i="7"/>
  <c r="C260" i="7"/>
  <c r="C259" i="7"/>
  <c r="C258" i="7"/>
  <c r="C257" i="7"/>
  <c r="C256" i="7"/>
  <c r="C255" i="7"/>
  <c r="C254" i="7"/>
  <c r="C253" i="7"/>
  <c r="C252" i="7"/>
  <c r="C251" i="7"/>
  <c r="C250" i="7"/>
  <c r="C249" i="7"/>
  <c r="C248" i="7"/>
  <c r="C247" i="7"/>
  <c r="C246" i="7"/>
  <c r="C245" i="7"/>
  <c r="C244" i="7"/>
  <c r="C243" i="7"/>
  <c r="C242" i="7"/>
  <c r="C241" i="7"/>
  <c r="C240" i="7"/>
  <c r="C239" i="7"/>
  <c r="C238" i="7"/>
  <c r="C237" i="7"/>
  <c r="C236" i="7"/>
  <c r="C235" i="7"/>
  <c r="C234" i="7"/>
  <c r="C233" i="7"/>
  <c r="C232" i="7"/>
  <c r="C231" i="7"/>
  <c r="C230" i="7"/>
  <c r="C229" i="7"/>
  <c r="C228" i="7"/>
  <c r="C227" i="7"/>
  <c r="C226" i="7"/>
  <c r="C225" i="7"/>
  <c r="C224" i="7"/>
  <c r="C223" i="7"/>
  <c r="C222" i="7"/>
  <c r="C221" i="7"/>
  <c r="C220" i="7"/>
  <c r="C219" i="7"/>
  <c r="C218" i="7"/>
  <c r="C217" i="7"/>
  <c r="C216" i="7"/>
  <c r="C215" i="7"/>
  <c r="C214" i="7"/>
  <c r="C213" i="7"/>
  <c r="C212" i="7"/>
  <c r="C211" i="7"/>
  <c r="C210" i="7"/>
  <c r="C209" i="7"/>
  <c r="C208" i="7"/>
  <c r="C207" i="7"/>
  <c r="C206" i="7"/>
  <c r="C205" i="7"/>
  <c r="C204" i="7"/>
  <c r="C203" i="7"/>
  <c r="C202" i="7"/>
  <c r="C201" i="7"/>
  <c r="C200" i="7"/>
  <c r="C199" i="7"/>
  <c r="C198" i="7"/>
  <c r="C197" i="7"/>
  <c r="C196" i="7"/>
  <c r="C195" i="7"/>
  <c r="C194" i="7"/>
  <c r="C193" i="7"/>
  <c r="C192" i="7"/>
  <c r="C191" i="7"/>
  <c r="C190" i="7"/>
  <c r="C189" i="7"/>
  <c r="C188" i="7"/>
  <c r="C187" i="7"/>
  <c r="C186" i="7"/>
  <c r="C185" i="7"/>
  <c r="C184" i="7"/>
  <c r="C183" i="7"/>
  <c r="C182" i="7"/>
  <c r="C181" i="7"/>
  <c r="C180" i="7"/>
  <c r="C179" i="7"/>
  <c r="C178" i="7"/>
  <c r="C177" i="7"/>
  <c r="C176" i="7"/>
  <c r="C175" i="7"/>
  <c r="C174" i="7"/>
  <c r="C173" i="7"/>
  <c r="C172" i="7"/>
  <c r="C171" i="7"/>
  <c r="C170" i="7"/>
  <c r="C169" i="7"/>
  <c r="C168" i="7"/>
  <c r="C167" i="7"/>
  <c r="C166" i="7"/>
  <c r="C165" i="7"/>
  <c r="C164" i="7"/>
  <c r="C163" i="7"/>
  <c r="C162" i="7"/>
  <c r="C161" i="7"/>
  <c r="C160" i="7"/>
  <c r="C159" i="7"/>
  <c r="C158" i="7"/>
  <c r="C157" i="7"/>
  <c r="C156" i="7"/>
  <c r="C155" i="7"/>
  <c r="C154" i="7"/>
  <c r="C153" i="7"/>
  <c r="C152" i="7"/>
  <c r="C151" i="7"/>
  <c r="C150" i="7"/>
  <c r="C149" i="7"/>
  <c r="C148" i="7"/>
  <c r="C147" i="7"/>
  <c r="C146" i="7"/>
  <c r="C145" i="7"/>
  <c r="C144" i="7"/>
  <c r="C143" i="7"/>
  <c r="C142" i="7"/>
  <c r="C141" i="7"/>
  <c r="C140" i="7"/>
  <c r="C139" i="7"/>
  <c r="C138" i="7"/>
  <c r="C137" i="7"/>
  <c r="C136" i="7"/>
  <c r="C135" i="7"/>
  <c r="C134" i="7"/>
  <c r="C133" i="7"/>
  <c r="C132" i="7"/>
  <c r="C131" i="7"/>
  <c r="C130" i="7"/>
  <c r="C129" i="7"/>
  <c r="C128" i="7"/>
  <c r="C127" i="7"/>
  <c r="C126" i="7"/>
  <c r="C125" i="7"/>
  <c r="C124" i="7"/>
  <c r="C123" i="7"/>
  <c r="C122" i="7"/>
  <c r="C121" i="7"/>
  <c r="C120" i="7"/>
  <c r="C119" i="7"/>
  <c r="C118" i="7"/>
  <c r="C117" i="7"/>
  <c r="C116" i="7"/>
  <c r="C115" i="7"/>
  <c r="C114" i="7"/>
  <c r="C113" i="7"/>
  <c r="C112" i="7"/>
  <c r="C111" i="7"/>
  <c r="C110" i="7"/>
  <c r="C109" i="7"/>
  <c r="C108" i="7"/>
  <c r="C107" i="7"/>
  <c r="C106" i="7"/>
  <c r="C105" i="7"/>
  <c r="C104" i="7"/>
  <c r="C103" i="7"/>
  <c r="C102" i="7"/>
  <c r="C101" i="7"/>
  <c r="C100" i="7"/>
  <c r="C99" i="7"/>
  <c r="C98" i="7"/>
  <c r="C97" i="7"/>
  <c r="C96" i="7"/>
  <c r="C95" i="7"/>
  <c r="C94" i="7"/>
  <c r="C93" i="7"/>
  <c r="C92" i="7"/>
  <c r="C91" i="7"/>
  <c r="C90" i="7"/>
  <c r="C89" i="7"/>
  <c r="C88" i="7"/>
  <c r="C87" i="7"/>
  <c r="C86" i="7"/>
  <c r="C85" i="7"/>
  <c r="C84" i="7"/>
  <c r="C83" i="7"/>
  <c r="C82" i="7"/>
  <c r="C81" i="7"/>
  <c r="C80" i="7"/>
  <c r="C79" i="7"/>
  <c r="C78" i="7"/>
  <c r="C77" i="7"/>
  <c r="C76" i="7"/>
  <c r="C75" i="7"/>
  <c r="C74" i="7"/>
  <c r="C73" i="7"/>
  <c r="C72" i="7"/>
  <c r="C71" i="7"/>
  <c r="C70" i="7"/>
  <c r="C69" i="7"/>
  <c r="C68" i="7"/>
  <c r="C67" i="7"/>
  <c r="C66" i="7"/>
  <c r="C65" i="7"/>
  <c r="C64" i="7"/>
  <c r="C63" i="7"/>
  <c r="C62" i="7"/>
  <c r="C61" i="7"/>
  <c r="C60" i="7"/>
  <c r="C59" i="7"/>
  <c r="C58" i="7"/>
  <c r="C57" i="7"/>
  <c r="C56" i="7"/>
  <c r="C55" i="7"/>
  <c r="C54" i="7"/>
  <c r="C53" i="7"/>
  <c r="C52" i="7"/>
  <c r="C51" i="7"/>
  <c r="C50" i="7"/>
  <c r="C49" i="7"/>
  <c r="C48" i="7"/>
  <c r="C47" i="7"/>
  <c r="C46" i="7"/>
  <c r="C45" i="7"/>
  <c r="C44" i="7"/>
  <c r="C43" i="7"/>
  <c r="C42" i="7"/>
  <c r="C41" i="7"/>
  <c r="C40" i="7"/>
  <c r="C39" i="7"/>
  <c r="C38" i="7"/>
  <c r="C37" i="7"/>
  <c r="C36" i="7"/>
  <c r="C35" i="7"/>
  <c r="C34" i="7"/>
  <c r="C33" i="7"/>
  <c r="C32" i="7"/>
  <c r="C31" i="7"/>
  <c r="C30" i="7"/>
  <c r="C29" i="7"/>
  <c r="C28" i="7"/>
  <c r="C27" i="7"/>
  <c r="C26" i="7"/>
  <c r="C25" i="7"/>
  <c r="C24" i="7"/>
  <c r="C23" i="7"/>
  <c r="C22" i="7"/>
  <c r="C21" i="7"/>
  <c r="C20" i="7"/>
  <c r="C19" i="7"/>
  <c r="C18" i="7"/>
  <c r="C17" i="7"/>
  <c r="C16" i="7"/>
  <c r="C15" i="7"/>
  <c r="C14" i="7"/>
  <c r="C13" i="7"/>
  <c r="C12" i="7"/>
  <c r="C11" i="7"/>
  <c r="C10" i="7"/>
  <c r="C9" i="7"/>
  <c r="C8" i="7"/>
  <c r="C7" i="7"/>
  <c r="C6" i="7"/>
  <c r="C5" i="7"/>
  <c r="C4" i="7"/>
  <c r="C3" i="7"/>
  <c r="D295" i="7" l="1"/>
  <c r="D298" i="7"/>
  <c r="D306" i="7"/>
  <c r="D314" i="7"/>
  <c r="D322" i="7"/>
  <c r="D330" i="7"/>
  <c r="D289" i="7"/>
  <c r="D300" i="7"/>
  <c r="D308" i="7"/>
  <c r="D316" i="7"/>
  <c r="D324" i="7"/>
  <c r="D53" i="7"/>
  <c r="D69" i="7"/>
  <c r="D85" i="7"/>
  <c r="D93" i="7"/>
  <c r="D109" i="7"/>
  <c r="D117" i="7"/>
  <c r="D125" i="7"/>
  <c r="D133" i="7"/>
  <c r="D141" i="7"/>
  <c r="D149" i="7"/>
  <c r="D157" i="7"/>
  <c r="D165" i="7"/>
  <c r="D173" i="7"/>
  <c r="D181" i="7"/>
  <c r="D189" i="7"/>
  <c r="D197" i="7"/>
  <c r="D205" i="7"/>
  <c r="D213" i="7"/>
  <c r="D221" i="7"/>
  <c r="D229" i="7"/>
  <c r="D237" i="7"/>
  <c r="D245" i="7"/>
  <c r="D253" i="7"/>
  <c r="D261" i="7"/>
  <c r="D269" i="7"/>
  <c r="D277" i="7"/>
  <c r="D61" i="7"/>
  <c r="D77" i="7"/>
  <c r="D101" i="7"/>
  <c r="D206" i="7"/>
  <c r="D214" i="7"/>
  <c r="D222" i="7"/>
  <c r="D230" i="7"/>
  <c r="D238" i="7"/>
  <c r="D246" i="7"/>
  <c r="D254" i="7"/>
  <c r="D262" i="7"/>
  <c r="D270" i="7"/>
  <c r="D278" i="7"/>
  <c r="D216" i="7"/>
  <c r="D224" i="7"/>
  <c r="D232" i="7"/>
  <c r="D240" i="7"/>
  <c r="D248" i="7"/>
  <c r="D256" i="7"/>
  <c r="D264" i="7"/>
  <c r="D272" i="7"/>
  <c r="D280" i="7"/>
  <c r="D21" i="7"/>
  <c r="D29" i="7"/>
  <c r="D6" i="7"/>
  <c r="D54" i="7"/>
  <c r="D110" i="7"/>
  <c r="D166" i="7"/>
  <c r="D182" i="7"/>
  <c r="D5" i="7"/>
  <c r="D37" i="7"/>
  <c r="D38" i="7"/>
  <c r="D86" i="7"/>
  <c r="D102" i="7"/>
  <c r="D158" i="7"/>
  <c r="D174" i="7"/>
  <c r="D190" i="7"/>
  <c r="D198" i="7"/>
  <c r="D7" i="7"/>
  <c r="D15" i="7"/>
  <c r="D23" i="7"/>
  <c r="D31" i="7"/>
  <c r="D39" i="7"/>
  <c r="D47" i="7"/>
  <c r="D55" i="7"/>
  <c r="D63" i="7"/>
  <c r="D71" i="7"/>
  <c r="D79" i="7"/>
  <c r="D87" i="7"/>
  <c r="D95" i="7"/>
  <c r="D103" i="7"/>
  <c r="D111" i="7"/>
  <c r="D119" i="7"/>
  <c r="D127" i="7"/>
  <c r="D135" i="7"/>
  <c r="D143" i="7"/>
  <c r="D151" i="7"/>
  <c r="D159" i="7"/>
  <c r="D167" i="7"/>
  <c r="D175" i="7"/>
  <c r="D183" i="7"/>
  <c r="D191" i="7"/>
  <c r="D199" i="7"/>
  <c r="D207" i="7"/>
  <c r="D215" i="7"/>
  <c r="D223" i="7"/>
  <c r="D231" i="7"/>
  <c r="D239" i="7"/>
  <c r="D247" i="7"/>
  <c r="D255" i="7"/>
  <c r="D263" i="7"/>
  <c r="D271" i="7"/>
  <c r="D279" i="7"/>
  <c r="D294" i="7"/>
  <c r="D299" i="7"/>
  <c r="D307" i="7"/>
  <c r="D315" i="7"/>
  <c r="D323" i="7"/>
  <c r="D70" i="7"/>
  <c r="D126" i="7"/>
  <c r="D16" i="7"/>
  <c r="D56" i="7"/>
  <c r="D96" i="7"/>
  <c r="D136" i="7"/>
  <c r="D293" i="7"/>
  <c r="D22" i="7"/>
  <c r="D78" i="7"/>
  <c r="D142" i="7"/>
  <c r="D32" i="7"/>
  <c r="D72" i="7"/>
  <c r="D112" i="7"/>
  <c r="D152" i="7"/>
  <c r="D184" i="7"/>
  <c r="D9" i="7"/>
  <c r="D25" i="7"/>
  <c r="D33" i="7"/>
  <c r="D41" i="7"/>
  <c r="D49" i="7"/>
  <c r="D57" i="7"/>
  <c r="D65" i="7"/>
  <c r="D73" i="7"/>
  <c r="D81" i="7"/>
  <c r="D89" i="7"/>
  <c r="D97" i="7"/>
  <c r="D105" i="7"/>
  <c r="D113" i="7"/>
  <c r="D121" i="7"/>
  <c r="D129" i="7"/>
  <c r="D137" i="7"/>
  <c r="D145" i="7"/>
  <c r="D153" i="7"/>
  <c r="D161" i="7"/>
  <c r="D169" i="7"/>
  <c r="D177" i="7"/>
  <c r="D185" i="7"/>
  <c r="D193" i="7"/>
  <c r="D201" i="7"/>
  <c r="D209" i="7"/>
  <c r="D217" i="7"/>
  <c r="D225" i="7"/>
  <c r="D233" i="7"/>
  <c r="D241" i="7"/>
  <c r="D249" i="7"/>
  <c r="D257" i="7"/>
  <c r="D265" i="7"/>
  <c r="D273" i="7"/>
  <c r="D281" i="7"/>
  <c r="D287" i="7"/>
  <c r="D292" i="7"/>
  <c r="D301" i="7"/>
  <c r="D309" i="7"/>
  <c r="D317" i="7"/>
  <c r="D325" i="7"/>
  <c r="D13" i="7"/>
  <c r="D45" i="7"/>
  <c r="D14" i="7"/>
  <c r="D46" i="7"/>
  <c r="D118" i="7"/>
  <c r="D8" i="7"/>
  <c r="D40" i="7"/>
  <c r="D80" i="7"/>
  <c r="D128" i="7"/>
  <c r="D168" i="7"/>
  <c r="D192" i="7"/>
  <c r="D17" i="7"/>
  <c r="D18" i="7"/>
  <c r="D26" i="7"/>
  <c r="D34" i="7"/>
  <c r="D42" i="7"/>
  <c r="D50" i="7"/>
  <c r="D58" i="7"/>
  <c r="D66" i="7"/>
  <c r="D74" i="7"/>
  <c r="D82" i="7"/>
  <c r="D90" i="7"/>
  <c r="D98" i="7"/>
  <c r="D106" i="7"/>
  <c r="D114" i="7"/>
  <c r="D122" i="7"/>
  <c r="D130" i="7"/>
  <c r="D138" i="7"/>
  <c r="D146" i="7"/>
  <c r="D154" i="7"/>
  <c r="D162" i="7"/>
  <c r="D170" i="7"/>
  <c r="D178" i="7"/>
  <c r="D186" i="7"/>
  <c r="D194" i="7"/>
  <c r="D202" i="7"/>
  <c r="D210" i="7"/>
  <c r="D218" i="7"/>
  <c r="D226" i="7"/>
  <c r="D234" i="7"/>
  <c r="D242" i="7"/>
  <c r="D250" i="7"/>
  <c r="D258" i="7"/>
  <c r="D266" i="7"/>
  <c r="D274" i="7"/>
  <c r="D282" i="7"/>
  <c r="D286" i="7"/>
  <c r="D291" i="7"/>
  <c r="D302" i="7"/>
  <c r="D310" i="7"/>
  <c r="D318" i="7"/>
  <c r="D30" i="7"/>
  <c r="D94" i="7"/>
  <c r="D150" i="7"/>
  <c r="D48" i="7"/>
  <c r="D88" i="7"/>
  <c r="D120" i="7"/>
  <c r="D160" i="7"/>
  <c r="D176" i="7"/>
  <c r="D208" i="7"/>
  <c r="D10" i="7"/>
  <c r="D3" i="7"/>
  <c r="D11" i="7"/>
  <c r="D19" i="7"/>
  <c r="D27" i="7"/>
  <c r="D35" i="7"/>
  <c r="D43" i="7"/>
  <c r="D51" i="7"/>
  <c r="D59" i="7"/>
  <c r="D67" i="7"/>
  <c r="D75" i="7"/>
  <c r="D83" i="7"/>
  <c r="D91" i="7"/>
  <c r="D99" i="7"/>
  <c r="D107" i="7"/>
  <c r="D115" i="7"/>
  <c r="D123" i="7"/>
  <c r="D131" i="7"/>
  <c r="D139" i="7"/>
  <c r="D147" i="7"/>
  <c r="D155" i="7"/>
  <c r="D163" i="7"/>
  <c r="D171" i="7"/>
  <c r="D179" i="7"/>
  <c r="D187" i="7"/>
  <c r="D195" i="7"/>
  <c r="D203" i="7"/>
  <c r="D211" i="7"/>
  <c r="D219" i="7"/>
  <c r="D227" i="7"/>
  <c r="D235" i="7"/>
  <c r="D243" i="7"/>
  <c r="D251" i="7"/>
  <c r="D259" i="7"/>
  <c r="D267" i="7"/>
  <c r="D275" i="7"/>
  <c r="D283" i="7"/>
  <c r="D285" i="7"/>
  <c r="D290" i="7"/>
  <c r="D303" i="7"/>
  <c r="D311" i="7"/>
  <c r="D319" i="7"/>
  <c r="D327" i="7"/>
  <c r="D62" i="7"/>
  <c r="D134" i="7"/>
  <c r="D24" i="7"/>
  <c r="D64" i="7"/>
  <c r="D104" i="7"/>
  <c r="D144" i="7"/>
  <c r="D200" i="7"/>
  <c r="D4" i="7"/>
  <c r="D12" i="7"/>
  <c r="D20" i="7"/>
  <c r="D28" i="7"/>
  <c r="D36" i="7"/>
  <c r="D44" i="7"/>
  <c r="D52" i="7"/>
  <c r="D60" i="7"/>
  <c r="D68" i="7"/>
  <c r="D76" i="7"/>
  <c r="D84" i="7"/>
  <c r="D92" i="7"/>
  <c r="D100" i="7"/>
  <c r="D108" i="7"/>
  <c r="D116" i="7"/>
  <c r="D124" i="7"/>
  <c r="D132" i="7"/>
  <c r="D140" i="7"/>
  <c r="D148" i="7"/>
  <c r="D156" i="7"/>
  <c r="D164" i="7"/>
  <c r="D172" i="7"/>
  <c r="D180" i="7"/>
  <c r="D188" i="7"/>
  <c r="D196" i="7"/>
  <c r="D204" i="7"/>
  <c r="D212" i="7"/>
  <c r="D220" i="7"/>
  <c r="D228" i="7"/>
  <c r="D236" i="7"/>
  <c r="D244" i="7"/>
  <c r="D252" i="7"/>
  <c r="D260" i="7"/>
  <c r="D268" i="7"/>
  <c r="D276" i="7"/>
  <c r="D284" i="7"/>
  <c r="D288" i="7"/>
  <c r="D296" i="7"/>
  <c r="D304" i="7"/>
  <c r="D312" i="7"/>
  <c r="D320" i="7"/>
  <c r="D328" i="7"/>
  <c r="H36" i="23"/>
  <c r="I35" i="23"/>
  <c r="H35" i="23" l="1"/>
  <c r="I34" i="23"/>
  <c r="H34" i="23" l="1"/>
  <c r="I33" i="23"/>
  <c r="H33" i="23" l="1"/>
  <c r="I32" i="23"/>
  <c r="H32" i="23" l="1"/>
  <c r="I31" i="23"/>
  <c r="H31" i="23" l="1"/>
  <c r="I30" i="23"/>
  <c r="H30" i="23" l="1"/>
  <c r="I29" i="23"/>
  <c r="H29" i="23" l="1"/>
  <c r="I28" i="23"/>
  <c r="H28" i="23" l="1"/>
  <c r="I27" i="23"/>
  <c r="H27" i="23" l="1"/>
  <c r="I26" i="23"/>
  <c r="H26" i="23" l="1"/>
  <c r="I25" i="23"/>
  <c r="H25" i="23" l="1"/>
  <c r="I24" i="23"/>
  <c r="H24" i="23" l="1"/>
  <c r="I23" i="23"/>
  <c r="H23" i="23" l="1"/>
  <c r="I22" i="23"/>
  <c r="H22" i="23" l="1"/>
  <c r="I21" i="23"/>
  <c r="H21" i="23" l="1"/>
  <c r="I20" i="23"/>
  <c r="H20" i="23" l="1"/>
  <c r="I19" i="23"/>
  <c r="H19" i="23" l="1"/>
  <c r="I18" i="23"/>
  <c r="H18" i="23" l="1"/>
  <c r="I17" i="23"/>
  <c r="H17" i="23" l="1"/>
  <c r="I16" i="23"/>
  <c r="H16" i="23" l="1"/>
  <c r="I15" i="23"/>
  <c r="H15" i="23" l="1"/>
  <c r="I14" i="23"/>
  <c r="H14" i="23" l="1"/>
  <c r="I13" i="23"/>
  <c r="H13" i="23" l="1"/>
  <c r="I12" i="23"/>
  <c r="H12" i="23" l="1"/>
  <c r="I11" i="23"/>
  <c r="H11" i="23" l="1"/>
  <c r="I10" i="23"/>
  <c r="H10" i="23" l="1"/>
  <c r="I9" i="23"/>
  <c r="H9" i="23" l="1"/>
  <c r="I8" i="23"/>
  <c r="H8" i="23" l="1"/>
  <c r="I7" i="23"/>
  <c r="H7" i="23" l="1"/>
  <c r="I6" i="23"/>
  <c r="H6" i="23" l="1"/>
  <c r="I5" i="23"/>
  <c r="H5" i="23" l="1"/>
  <c r="I4" i="23"/>
  <c r="P7" i="23" s="1"/>
  <c r="H4" i="23" l="1"/>
  <c r="I3" i="23"/>
  <c r="H3" i="23" l="1"/>
  <c r="I2" i="23"/>
  <c r="H2" i="23" s="1"/>
  <c r="D8" i="18" l="1"/>
  <c r="C5" i="19"/>
  <c r="C6" i="19" s="1"/>
  <c r="C7" i="19" s="1"/>
  <c r="C8" i="19" s="1"/>
  <c r="C9" i="19" s="1"/>
  <c r="C10" i="19" s="1"/>
  <c r="C11" i="19" s="1"/>
  <c r="C12" i="19" s="1"/>
  <c r="C13" i="19" s="1"/>
  <c r="C14" i="19" s="1"/>
  <c r="C15" i="19" s="1"/>
  <c r="C16" i="19" s="1"/>
  <c r="C17" i="19" s="1"/>
  <c r="C18" i="19" s="1"/>
  <c r="C19" i="19" s="1"/>
  <c r="C20" i="19" s="1"/>
  <c r="C21" i="19" s="1"/>
  <c r="C22" i="19" s="1"/>
  <c r="C23" i="19" s="1"/>
  <c r="C24" i="19" s="1"/>
  <c r="C25" i="19" s="1"/>
  <c r="C26" i="19" s="1"/>
  <c r="C27" i="19" s="1"/>
  <c r="C28" i="19" s="1"/>
  <c r="C29" i="19" s="1"/>
  <c r="C30" i="19" s="1"/>
  <c r="C31" i="19" s="1"/>
  <c r="C32" i="19" s="1"/>
  <c r="C33" i="19" s="1"/>
  <c r="C34" i="19" s="1"/>
  <c r="C35" i="19" s="1"/>
  <c r="C36" i="19" s="1"/>
  <c r="C37" i="19" s="1"/>
  <c r="C38" i="19" s="1"/>
  <c r="C39" i="19" s="1"/>
  <c r="C40" i="19" s="1"/>
  <c r="C41" i="19" s="1"/>
  <c r="C42" i="19" s="1"/>
  <c r="C43" i="19" s="1"/>
  <c r="C44" i="19" s="1"/>
  <c r="C45" i="19" s="1"/>
  <c r="C46" i="19" s="1"/>
  <c r="C47" i="19" s="1"/>
  <c r="C48" i="19" s="1"/>
  <c r="C49" i="19" s="1"/>
  <c r="C50" i="19" s="1"/>
  <c r="C51" i="19" s="1"/>
  <c r="C52" i="19" s="1"/>
  <c r="C53" i="19" s="1"/>
  <c r="C54" i="19" s="1"/>
  <c r="C55" i="19" s="1"/>
  <c r="C56" i="19" s="1"/>
  <c r="C57" i="19" s="1"/>
  <c r="C58" i="19" s="1"/>
  <c r="C59" i="19" s="1"/>
  <c r="C60" i="19" s="1"/>
  <c r="C61" i="19" s="1"/>
  <c r="C62" i="19" s="1"/>
  <c r="C63" i="19" s="1"/>
  <c r="C64" i="19" s="1"/>
  <c r="C65" i="19" s="1"/>
  <c r="C66" i="19" s="1"/>
  <c r="C67" i="19" s="1"/>
  <c r="C68" i="19" s="1"/>
  <c r="C69" i="19" s="1"/>
  <c r="C70" i="19" s="1"/>
  <c r="C71" i="19" s="1"/>
  <c r="C72" i="19" s="1"/>
  <c r="C73" i="19" s="1"/>
  <c r="C74" i="19" s="1"/>
  <c r="C75" i="19" s="1"/>
  <c r="C76" i="19" s="1"/>
  <c r="C77" i="19" s="1"/>
  <c r="C78" i="19" s="1"/>
  <c r="C79" i="19" s="1"/>
  <c r="C80" i="19" s="1"/>
  <c r="C81" i="19" s="1"/>
  <c r="C82" i="19" s="1"/>
  <c r="C83" i="19" s="1"/>
  <c r="C84" i="19" s="1"/>
  <c r="C85" i="19" s="1"/>
  <c r="C86" i="19" s="1"/>
  <c r="C87" i="19" s="1"/>
  <c r="C88" i="19" s="1"/>
  <c r="C89" i="19" s="1"/>
  <c r="C90" i="19" s="1"/>
  <c r="C91" i="19" s="1"/>
  <c r="C92" i="19" s="1"/>
  <c r="C93" i="19" s="1"/>
  <c r="C94" i="19" s="1"/>
  <c r="C95" i="19" s="1"/>
  <c r="C96" i="19" s="1"/>
  <c r="C97" i="19" s="1"/>
  <c r="C98" i="19" s="1"/>
  <c r="C99" i="19" s="1"/>
  <c r="C100" i="19" s="1"/>
  <c r="C101" i="19" s="1"/>
  <c r="C102" i="19" s="1"/>
  <c r="C103" i="19" s="1"/>
  <c r="C104" i="19" s="1"/>
  <c r="C105" i="19" s="1"/>
  <c r="C106" i="19" s="1"/>
  <c r="C107" i="19" s="1"/>
  <c r="C108" i="19" s="1"/>
  <c r="C109" i="19" s="1"/>
  <c r="C110" i="19" s="1"/>
  <c r="C111" i="19" s="1"/>
  <c r="C112" i="19" s="1"/>
  <c r="C113" i="19" s="1"/>
  <c r="C114" i="19" s="1"/>
  <c r="C115" i="19" s="1"/>
  <c r="C116" i="19" s="1"/>
  <c r="C117" i="19" s="1"/>
  <c r="C118" i="19" s="1"/>
  <c r="C119" i="19" s="1"/>
  <c r="C120" i="19" s="1"/>
  <c r="C121" i="19" s="1"/>
  <c r="C122" i="19" s="1"/>
  <c r="C123" i="19" s="1"/>
  <c r="C124" i="19" s="1"/>
  <c r="C125" i="19" s="1"/>
  <c r="C126" i="19" s="1"/>
  <c r="C127" i="19" s="1"/>
  <c r="C128" i="19" s="1"/>
  <c r="C129" i="19" s="1"/>
  <c r="C130" i="19" s="1"/>
  <c r="C131" i="19" s="1"/>
  <c r="C132" i="19" s="1"/>
  <c r="C133" i="19" s="1"/>
  <c r="C134" i="19" s="1"/>
  <c r="C135" i="19" s="1"/>
  <c r="C136" i="19" s="1"/>
  <c r="C137" i="19" s="1"/>
  <c r="C138" i="19" s="1"/>
  <c r="C139" i="19" s="1"/>
  <c r="C140" i="19" s="1"/>
  <c r="C141" i="19" s="1"/>
  <c r="C142" i="19" s="1"/>
  <c r="C143" i="19" s="1"/>
  <c r="C144" i="19" s="1"/>
  <c r="C145" i="19" s="1"/>
  <c r="C146" i="19" s="1"/>
  <c r="C147" i="19" s="1"/>
  <c r="C148" i="19" s="1"/>
  <c r="C149" i="19" s="1"/>
  <c r="C150" i="19" s="1"/>
  <c r="C151" i="19" s="1"/>
  <c r="C152" i="19" s="1"/>
  <c r="C153" i="19" s="1"/>
  <c r="C154" i="19" s="1"/>
  <c r="C155" i="19" s="1"/>
  <c r="C156" i="19" s="1"/>
  <c r="C157" i="19" s="1"/>
  <c r="C158" i="19" s="1"/>
  <c r="C159" i="19" s="1"/>
  <c r="C160" i="19" s="1"/>
  <c r="C161" i="19" s="1"/>
  <c r="C162" i="19" s="1"/>
  <c r="C163" i="19" s="1"/>
  <c r="C164" i="19" s="1"/>
  <c r="C165" i="19" s="1"/>
  <c r="C166" i="19" s="1"/>
  <c r="C167" i="19" s="1"/>
  <c r="C168" i="19" s="1"/>
  <c r="C169" i="19" s="1"/>
  <c r="C170" i="19" s="1"/>
  <c r="C171" i="19" s="1"/>
  <c r="C172" i="19" s="1"/>
  <c r="C173" i="19" s="1"/>
  <c r="C174" i="19" s="1"/>
  <c r="C175" i="19" s="1"/>
  <c r="C176" i="19" s="1"/>
  <c r="C177" i="19" s="1"/>
  <c r="C178" i="19" s="1"/>
  <c r="C179" i="19" s="1"/>
  <c r="C180" i="19" s="1"/>
  <c r="C181" i="19" s="1"/>
  <c r="C182" i="19" s="1"/>
  <c r="C183" i="19" s="1"/>
  <c r="C184" i="19" s="1"/>
  <c r="C185" i="19" s="1"/>
  <c r="C186" i="19" s="1"/>
  <c r="C187" i="19" s="1"/>
  <c r="C188" i="19" s="1"/>
  <c r="C189" i="19" s="1"/>
  <c r="C190" i="19" s="1"/>
  <c r="C191" i="19" s="1"/>
  <c r="C192" i="19" s="1"/>
  <c r="C193" i="19" s="1"/>
  <c r="C194" i="19" s="1"/>
  <c r="C195" i="19" s="1"/>
  <c r="C196" i="19" s="1"/>
  <c r="C197" i="19" s="1"/>
  <c r="C198" i="19" s="1"/>
  <c r="C199" i="19" s="1"/>
  <c r="C200" i="19" s="1"/>
  <c r="C201" i="19" s="1"/>
  <c r="C202" i="19" s="1"/>
  <c r="C203" i="19" s="1"/>
  <c r="C204" i="19" s="1"/>
  <c r="C205" i="19" s="1"/>
  <c r="C206" i="19" s="1"/>
  <c r="C207" i="19" s="1"/>
  <c r="C208" i="19" s="1"/>
  <c r="C209" i="19" s="1"/>
  <c r="C210" i="19" s="1"/>
  <c r="C211" i="19" s="1"/>
  <c r="C212" i="19" s="1"/>
  <c r="C213" i="19" s="1"/>
  <c r="C214" i="19" s="1"/>
  <c r="C215" i="19" s="1"/>
  <c r="C216" i="19" s="1"/>
  <c r="C217" i="19" s="1"/>
  <c r="C218" i="19" s="1"/>
  <c r="C219" i="19" s="1"/>
  <c r="C220" i="19" s="1"/>
  <c r="C221" i="19" s="1"/>
  <c r="C222" i="19" s="1"/>
  <c r="C223" i="19" s="1"/>
  <c r="C224" i="19" s="1"/>
  <c r="C225" i="19" s="1"/>
  <c r="C226" i="19" s="1"/>
  <c r="C227" i="19" s="1"/>
  <c r="C228" i="19" s="1"/>
  <c r="C229" i="19" s="1"/>
  <c r="C230" i="19" s="1"/>
  <c r="C231" i="19" s="1"/>
  <c r="C232" i="19" s="1"/>
  <c r="C233" i="19" s="1"/>
  <c r="C234" i="19" s="1"/>
  <c r="C235" i="19" s="1"/>
  <c r="C236" i="19" s="1"/>
  <c r="C237" i="19" s="1"/>
  <c r="C238" i="19" s="1"/>
  <c r="C239" i="19" s="1"/>
  <c r="C240" i="19" s="1"/>
  <c r="C241" i="19" s="1"/>
  <c r="C242" i="19" s="1"/>
  <c r="C243" i="19" s="1"/>
  <c r="C244" i="19" s="1"/>
  <c r="C245" i="19" s="1"/>
  <c r="C246" i="19" s="1"/>
  <c r="C247" i="19" s="1"/>
  <c r="C248" i="19" s="1"/>
  <c r="C249" i="19" s="1"/>
  <c r="C250" i="19" s="1"/>
  <c r="C251" i="19" s="1"/>
  <c r="C252" i="19" s="1"/>
  <c r="C253" i="19" s="1"/>
  <c r="C254" i="19" s="1"/>
  <c r="C255" i="19" s="1"/>
  <c r="C256" i="19" s="1"/>
  <c r="C257" i="19" s="1"/>
  <c r="C258" i="19" s="1"/>
  <c r="C259" i="19" s="1"/>
  <c r="C260" i="19" s="1"/>
  <c r="C261" i="19" s="1"/>
  <c r="C262" i="19" s="1"/>
  <c r="C263" i="19" s="1"/>
  <c r="C264" i="19" s="1"/>
  <c r="C265" i="19" s="1"/>
  <c r="C266" i="19" s="1"/>
  <c r="C267" i="19" s="1"/>
  <c r="C268" i="19" s="1"/>
  <c r="C269" i="19" s="1"/>
  <c r="C270" i="19" s="1"/>
  <c r="C271" i="19" s="1"/>
  <c r="C272" i="19" s="1"/>
  <c r="C273" i="19" s="1"/>
  <c r="C274" i="19" s="1"/>
  <c r="C275" i="19" s="1"/>
  <c r="C276" i="19" s="1"/>
  <c r="C277" i="19" s="1"/>
  <c r="C278" i="19" s="1"/>
  <c r="C279" i="19" s="1"/>
  <c r="C280" i="19" s="1"/>
  <c r="C281" i="19" s="1"/>
  <c r="C282" i="19" s="1"/>
  <c r="C283" i="19" s="1"/>
  <c r="C284" i="19" s="1"/>
  <c r="C285" i="19" s="1"/>
  <c r="C286" i="19" s="1"/>
  <c r="C287" i="19" s="1"/>
  <c r="C288" i="19" s="1"/>
  <c r="C289" i="19" s="1"/>
  <c r="C290" i="19" s="1"/>
  <c r="C291" i="19" s="1"/>
  <c r="C292" i="19" s="1"/>
  <c r="C293" i="19" s="1"/>
  <c r="C294" i="19" s="1"/>
  <c r="C295" i="19" s="1"/>
  <c r="C296" i="19" s="1"/>
  <c r="C297" i="19" s="1"/>
  <c r="C298" i="19" s="1"/>
  <c r="C299" i="19" s="1"/>
  <c r="C300" i="19" s="1"/>
  <c r="C301" i="19" s="1"/>
  <c r="C302" i="19" s="1"/>
  <c r="C303" i="19" s="1"/>
  <c r="C304" i="19" s="1"/>
  <c r="C305" i="19" s="1"/>
  <c r="C306" i="19" s="1"/>
  <c r="C307" i="19" s="1"/>
  <c r="C308" i="19" s="1"/>
  <c r="C309" i="19" s="1"/>
  <c r="C310" i="19" s="1"/>
  <c r="C311" i="19" s="1"/>
  <c r="C312" i="19" s="1"/>
  <c r="C313" i="19" s="1"/>
  <c r="C314" i="19" s="1"/>
  <c r="C315" i="19" s="1"/>
  <c r="C316" i="19" s="1"/>
  <c r="C317" i="19" s="1"/>
  <c r="C318" i="19" s="1"/>
  <c r="C319" i="19" s="1"/>
  <c r="C320" i="19" s="1"/>
  <c r="C321" i="19" s="1"/>
  <c r="C322" i="19" s="1"/>
  <c r="C323" i="19" s="1"/>
  <c r="C324" i="19" s="1"/>
  <c r="C325" i="19" s="1"/>
  <c r="C326" i="19" s="1"/>
  <c r="C327" i="19" s="1"/>
  <c r="C328" i="19" s="1"/>
  <c r="C329" i="19" s="1"/>
  <c r="C330" i="19" s="1"/>
  <c r="C331" i="19" s="1"/>
  <c r="C332" i="19" s="1"/>
  <c r="C333" i="19" s="1"/>
  <c r="C334" i="19" s="1"/>
  <c r="C335" i="19" s="1"/>
  <c r="C336" i="19" s="1"/>
  <c r="C337" i="19" s="1"/>
  <c r="C338" i="19" s="1"/>
  <c r="C339" i="19" s="1"/>
  <c r="C340" i="19" s="1"/>
  <c r="C341" i="19" s="1"/>
  <c r="C342" i="19" s="1"/>
  <c r="C343" i="19" s="1"/>
  <c r="C344" i="19" s="1"/>
  <c r="C345" i="19" s="1"/>
  <c r="C346" i="19" s="1"/>
  <c r="C347" i="19" s="1"/>
  <c r="C348" i="19" s="1"/>
  <c r="C349" i="19" s="1"/>
  <c r="C350" i="19" s="1"/>
  <c r="C351" i="19" s="1"/>
  <c r="C352" i="19" s="1"/>
  <c r="C353" i="19" s="1"/>
  <c r="C354" i="19" s="1"/>
  <c r="C355" i="19" s="1"/>
  <c r="C356" i="19" s="1"/>
  <c r="C357" i="19" s="1"/>
  <c r="C358" i="19" s="1"/>
  <c r="C359" i="19" s="1"/>
  <c r="C360" i="19" s="1"/>
  <c r="C361" i="19" s="1"/>
  <c r="C362" i="19" s="1"/>
  <c r="C363" i="19" s="1"/>
  <c r="C364" i="19" s="1"/>
  <c r="C365" i="19" s="1"/>
  <c r="C366" i="19" s="1"/>
  <c r="C367" i="19" s="1"/>
  <c r="C368" i="19" s="1"/>
  <c r="C369" i="19" s="1"/>
  <c r="C370" i="19" s="1"/>
  <c r="C371" i="19" s="1"/>
  <c r="C372" i="19" s="1"/>
  <c r="C373" i="19" s="1"/>
  <c r="C374" i="19" s="1"/>
  <c r="C375" i="19" s="1"/>
  <c r="C376" i="19" s="1"/>
  <c r="C377" i="19" s="1"/>
  <c r="C378" i="19" s="1"/>
  <c r="C379" i="19" s="1"/>
  <c r="C380" i="19" s="1"/>
  <c r="C381" i="19" s="1"/>
  <c r="C382" i="19" s="1"/>
  <c r="C383" i="19" s="1"/>
  <c r="C384" i="19" s="1"/>
  <c r="C385" i="19" s="1"/>
  <c r="C386" i="19" s="1"/>
  <c r="D5" i="19" l="1"/>
  <c r="E5" i="19" s="1"/>
  <c r="O6" i="19"/>
  <c r="O7" i="19" s="1"/>
  <c r="O8" i="19" s="1"/>
  <c r="O9" i="19" s="1"/>
  <c r="O10" i="19" s="1"/>
  <c r="O11" i="19" s="1"/>
  <c r="O12" i="19" s="1"/>
  <c r="O13" i="19" s="1"/>
  <c r="O14" i="19" s="1"/>
  <c r="O15" i="19" s="1"/>
  <c r="O16" i="19" s="1"/>
  <c r="O17" i="19" s="1"/>
  <c r="O18" i="19" s="1"/>
  <c r="O19" i="19" s="1"/>
  <c r="O20" i="19" s="1"/>
  <c r="O21" i="19" s="1"/>
  <c r="O22" i="19" s="1"/>
  <c r="O23" i="19" s="1"/>
  <c r="O24" i="19" s="1"/>
  <c r="O25" i="19" s="1"/>
  <c r="O26" i="19" s="1"/>
  <c r="O27" i="19" s="1"/>
  <c r="O28" i="19" s="1"/>
  <c r="O29" i="19" s="1"/>
  <c r="O30" i="19" s="1"/>
  <c r="O31" i="19" s="1"/>
  <c r="O32" i="19" s="1"/>
  <c r="O33" i="19" s="1"/>
  <c r="O34" i="19" s="1"/>
  <c r="O35" i="19" s="1"/>
  <c r="O36" i="19" s="1"/>
  <c r="O37" i="19" s="1"/>
  <c r="O38" i="19" s="1"/>
  <c r="O39" i="19" s="1"/>
  <c r="O40" i="19" s="1"/>
  <c r="O41" i="19" s="1"/>
  <c r="O42" i="19" s="1"/>
  <c r="O43" i="19" s="1"/>
  <c r="O44" i="19" s="1"/>
  <c r="O45" i="19" s="1"/>
  <c r="O46" i="19" s="1"/>
  <c r="O47" i="19" s="1"/>
  <c r="O48" i="19" s="1"/>
  <c r="O49" i="19" s="1"/>
  <c r="O50" i="19" s="1"/>
  <c r="O51" i="19" s="1"/>
  <c r="O52" i="19" s="1"/>
  <c r="O53" i="19" s="1"/>
  <c r="O54" i="19" s="1"/>
  <c r="O55" i="19" s="1"/>
  <c r="O56" i="19" s="1"/>
  <c r="O57" i="19" s="1"/>
  <c r="O58" i="19" s="1"/>
  <c r="O59" i="19" s="1"/>
  <c r="O60" i="19" s="1"/>
  <c r="O61" i="19" s="1"/>
  <c r="O62" i="19" s="1"/>
  <c r="O63" i="19" s="1"/>
  <c r="O64" i="19" s="1"/>
  <c r="O65" i="19" s="1"/>
  <c r="O66" i="19" s="1"/>
  <c r="O67" i="19" s="1"/>
  <c r="O68" i="19" s="1"/>
  <c r="O69" i="19" s="1"/>
  <c r="O70" i="19" s="1"/>
  <c r="O71" i="19" s="1"/>
  <c r="O72" i="19" s="1"/>
  <c r="O73" i="19" s="1"/>
  <c r="O74" i="19" s="1"/>
  <c r="O75" i="19" s="1"/>
  <c r="O76" i="19" s="1"/>
  <c r="O77" i="19" s="1"/>
  <c r="O78" i="19" s="1"/>
  <c r="O79" i="19" s="1"/>
  <c r="O80" i="19" s="1"/>
  <c r="O81" i="19" s="1"/>
  <c r="O82" i="19" s="1"/>
  <c r="O83" i="19" s="1"/>
  <c r="O84" i="19" s="1"/>
  <c r="O85" i="19" s="1"/>
  <c r="O86" i="19" s="1"/>
  <c r="O87" i="19" s="1"/>
  <c r="O88" i="19" s="1"/>
  <c r="O89" i="19" s="1"/>
  <c r="O90" i="19" s="1"/>
  <c r="O91" i="19" s="1"/>
  <c r="O92" i="19" s="1"/>
  <c r="O93" i="19" s="1"/>
  <c r="O94" i="19" s="1"/>
  <c r="O95" i="19" s="1"/>
  <c r="O96" i="19" s="1"/>
  <c r="O97" i="19" s="1"/>
  <c r="O98" i="19" s="1"/>
  <c r="O99" i="19" s="1"/>
  <c r="O100" i="19" s="1"/>
  <c r="O101" i="19" s="1"/>
  <c r="O102" i="19" s="1"/>
  <c r="O103" i="19" s="1"/>
  <c r="O104" i="19" s="1"/>
  <c r="O105" i="19" s="1"/>
  <c r="O106" i="19" s="1"/>
  <c r="O107" i="19" s="1"/>
  <c r="O108" i="19" s="1"/>
  <c r="O109" i="19" s="1"/>
  <c r="O110" i="19" s="1"/>
  <c r="O111" i="19" s="1"/>
  <c r="O112" i="19" s="1"/>
  <c r="O113" i="19" s="1"/>
  <c r="O114" i="19" s="1"/>
  <c r="O115" i="19" s="1"/>
  <c r="O116" i="19" s="1"/>
  <c r="O117" i="19" s="1"/>
  <c r="O118" i="19" s="1"/>
  <c r="O119" i="19" s="1"/>
  <c r="O120" i="19" s="1"/>
  <c r="O121" i="19" s="1"/>
  <c r="O122" i="19" s="1"/>
  <c r="O123" i="19" s="1"/>
  <c r="O124" i="19" s="1"/>
  <c r="O125" i="19" s="1"/>
  <c r="O126" i="19" s="1"/>
  <c r="O127" i="19" s="1"/>
  <c r="O128" i="19" s="1"/>
  <c r="O129" i="19" s="1"/>
  <c r="O130" i="19" s="1"/>
  <c r="O131" i="19" s="1"/>
  <c r="O132" i="19" s="1"/>
  <c r="O133" i="19" s="1"/>
  <c r="O134" i="19" s="1"/>
  <c r="O135" i="19" s="1"/>
  <c r="O136" i="19" s="1"/>
  <c r="O137" i="19" s="1"/>
  <c r="O138" i="19" s="1"/>
  <c r="O139" i="19" s="1"/>
  <c r="O140" i="19" s="1"/>
  <c r="O141" i="19" s="1"/>
  <c r="O142" i="19" s="1"/>
  <c r="O143" i="19" s="1"/>
  <c r="O144" i="19" s="1"/>
  <c r="O145" i="19" s="1"/>
  <c r="O146" i="19" s="1"/>
  <c r="O147" i="19" s="1"/>
  <c r="O148" i="19" s="1"/>
  <c r="O149" i="19" s="1"/>
  <c r="O150" i="19" s="1"/>
  <c r="O151" i="19" s="1"/>
  <c r="O152" i="19" s="1"/>
  <c r="O153" i="19" s="1"/>
  <c r="O154" i="19" s="1"/>
  <c r="O155" i="19" s="1"/>
  <c r="O156" i="19" s="1"/>
  <c r="O157" i="19" s="1"/>
  <c r="O158" i="19" s="1"/>
  <c r="O159" i="19" s="1"/>
  <c r="O160" i="19" s="1"/>
  <c r="O161" i="19" s="1"/>
  <c r="O162" i="19" s="1"/>
  <c r="O163" i="19" s="1"/>
  <c r="O164" i="19" s="1"/>
  <c r="O165" i="19" s="1"/>
  <c r="O166" i="19" s="1"/>
  <c r="O167" i="19" s="1"/>
  <c r="O168" i="19" s="1"/>
  <c r="O169" i="19" s="1"/>
  <c r="O170" i="19" s="1"/>
  <c r="O171" i="19" s="1"/>
  <c r="O172" i="19" s="1"/>
  <c r="O173" i="19" s="1"/>
  <c r="O174" i="19" s="1"/>
  <c r="O175" i="19" s="1"/>
  <c r="O176" i="19" s="1"/>
  <c r="O177" i="19" s="1"/>
  <c r="O178" i="19" s="1"/>
  <c r="O179" i="19" s="1"/>
  <c r="O180" i="19" s="1"/>
  <c r="O181" i="19" s="1"/>
  <c r="O182" i="19" s="1"/>
  <c r="O183" i="19" s="1"/>
  <c r="O184" i="19" s="1"/>
  <c r="O185" i="19" s="1"/>
  <c r="O186" i="19" s="1"/>
  <c r="O187" i="19" s="1"/>
  <c r="O188" i="19" s="1"/>
  <c r="O189" i="19" s="1"/>
  <c r="O190" i="19" s="1"/>
  <c r="O191" i="19" s="1"/>
  <c r="O192" i="19" s="1"/>
  <c r="O193" i="19" s="1"/>
  <c r="O194" i="19" s="1"/>
  <c r="O195" i="19" s="1"/>
  <c r="O196" i="19" s="1"/>
  <c r="O197" i="19" s="1"/>
  <c r="O198" i="19" s="1"/>
  <c r="O199" i="19" s="1"/>
  <c r="O200" i="19" s="1"/>
  <c r="O201" i="19" s="1"/>
  <c r="O202" i="19" s="1"/>
  <c r="O203" i="19" s="1"/>
  <c r="O204" i="19" s="1"/>
  <c r="O205" i="19" s="1"/>
  <c r="O206" i="19" s="1"/>
  <c r="O207" i="19" s="1"/>
  <c r="O208" i="19" s="1"/>
  <c r="O209" i="19" s="1"/>
  <c r="O210" i="19" s="1"/>
  <c r="O211" i="19" s="1"/>
  <c r="O212" i="19" s="1"/>
  <c r="O213" i="19" s="1"/>
  <c r="O214" i="19" s="1"/>
  <c r="O215" i="19" s="1"/>
  <c r="O216" i="19" s="1"/>
  <c r="O217" i="19" s="1"/>
  <c r="O218" i="19" s="1"/>
  <c r="O219" i="19" s="1"/>
  <c r="O220" i="19" s="1"/>
  <c r="O221" i="19" s="1"/>
  <c r="O222" i="19" s="1"/>
  <c r="O223" i="19" s="1"/>
  <c r="O224" i="19" s="1"/>
  <c r="O225" i="19" s="1"/>
  <c r="O226" i="19" s="1"/>
  <c r="O227" i="19" s="1"/>
  <c r="O228" i="19" s="1"/>
  <c r="O229" i="19" s="1"/>
  <c r="O230" i="19" s="1"/>
  <c r="O231" i="19" s="1"/>
  <c r="O232" i="19" s="1"/>
  <c r="O233" i="19" s="1"/>
  <c r="O234" i="19" s="1"/>
  <c r="O235" i="19" s="1"/>
  <c r="O236" i="19" s="1"/>
  <c r="O237" i="19" s="1"/>
  <c r="O238" i="19" s="1"/>
  <c r="O239" i="19" s="1"/>
  <c r="O240" i="19" s="1"/>
  <c r="O241" i="19" s="1"/>
  <c r="O242" i="19" s="1"/>
  <c r="O243" i="19" s="1"/>
  <c r="O244" i="19" s="1"/>
  <c r="O245" i="19" s="1"/>
  <c r="O246" i="19" s="1"/>
  <c r="O247" i="19" s="1"/>
  <c r="O248" i="19" s="1"/>
  <c r="O249" i="19" s="1"/>
  <c r="O250" i="19" s="1"/>
  <c r="O251" i="19" s="1"/>
  <c r="O252" i="19" s="1"/>
  <c r="O253" i="19" s="1"/>
  <c r="O254" i="19" s="1"/>
  <c r="O255" i="19" s="1"/>
  <c r="O256" i="19" s="1"/>
  <c r="O257" i="19" s="1"/>
  <c r="O258" i="19" s="1"/>
  <c r="O259" i="19" s="1"/>
  <c r="O260" i="19" s="1"/>
  <c r="O261" i="19" s="1"/>
  <c r="O262" i="19" s="1"/>
  <c r="O263" i="19" s="1"/>
  <c r="O264" i="19" s="1"/>
  <c r="O265" i="19" s="1"/>
  <c r="O266" i="19" s="1"/>
  <c r="O267" i="19" s="1"/>
  <c r="O268" i="19" s="1"/>
  <c r="O269" i="19" s="1"/>
  <c r="O270" i="19" s="1"/>
  <c r="O271" i="19" s="1"/>
  <c r="O272" i="19" s="1"/>
  <c r="O273" i="19" s="1"/>
  <c r="O274" i="19" s="1"/>
  <c r="O275" i="19" s="1"/>
  <c r="O276" i="19" s="1"/>
  <c r="O277" i="19" s="1"/>
  <c r="O278" i="19" s="1"/>
  <c r="O279" i="19" s="1"/>
  <c r="O280" i="19" s="1"/>
  <c r="O281" i="19" s="1"/>
  <c r="O282" i="19" s="1"/>
  <c r="O283" i="19" s="1"/>
  <c r="O284" i="19" s="1"/>
  <c r="O285" i="19" s="1"/>
  <c r="O286" i="19" s="1"/>
  <c r="O287" i="19" s="1"/>
  <c r="O288" i="19" s="1"/>
  <c r="O289" i="19" s="1"/>
  <c r="O290" i="19" s="1"/>
  <c r="O291" i="19" s="1"/>
  <c r="O292" i="19" s="1"/>
  <c r="O293" i="19" s="1"/>
  <c r="O294" i="19" s="1"/>
  <c r="O295" i="19" s="1"/>
  <c r="O296" i="19" s="1"/>
  <c r="O297" i="19" s="1"/>
  <c r="O298" i="19" s="1"/>
  <c r="O299" i="19" s="1"/>
  <c r="O300" i="19" s="1"/>
  <c r="O301" i="19" s="1"/>
  <c r="O302" i="19" s="1"/>
  <c r="O303" i="19" s="1"/>
  <c r="O304" i="19" s="1"/>
  <c r="O305" i="19" s="1"/>
  <c r="O306" i="19" s="1"/>
  <c r="O307" i="19" s="1"/>
  <c r="O308" i="19" s="1"/>
  <c r="O309" i="19" s="1"/>
  <c r="O310" i="19" s="1"/>
  <c r="O311" i="19" s="1"/>
  <c r="O312" i="19" s="1"/>
  <c r="O313" i="19" s="1"/>
  <c r="O314" i="19" s="1"/>
  <c r="O315" i="19" s="1"/>
  <c r="O316" i="19" s="1"/>
  <c r="O317" i="19" s="1"/>
  <c r="O318" i="19" s="1"/>
  <c r="O319" i="19" s="1"/>
  <c r="O320" i="19" s="1"/>
  <c r="O321" i="19" s="1"/>
  <c r="O322" i="19" s="1"/>
  <c r="O323" i="19" s="1"/>
  <c r="O324" i="19" s="1"/>
  <c r="O325" i="19" s="1"/>
  <c r="O326" i="19" s="1"/>
  <c r="O327" i="19" s="1"/>
  <c r="O328" i="19" s="1"/>
  <c r="O329" i="19" s="1"/>
  <c r="O330" i="19" s="1"/>
  <c r="O331" i="19" s="1"/>
  <c r="O332" i="19" s="1"/>
  <c r="O333" i="19" s="1"/>
  <c r="O334" i="19" s="1"/>
  <c r="O335" i="19" s="1"/>
  <c r="O336" i="19" s="1"/>
  <c r="O337" i="19" s="1"/>
  <c r="O338" i="19" s="1"/>
  <c r="O339" i="19" s="1"/>
  <c r="O340" i="19" s="1"/>
  <c r="O341" i="19" s="1"/>
  <c r="O342" i="19" s="1"/>
  <c r="O343" i="19" s="1"/>
  <c r="O344" i="19" s="1"/>
  <c r="O345" i="19" s="1"/>
  <c r="O346" i="19" s="1"/>
  <c r="O347" i="19" s="1"/>
  <c r="O348" i="19" s="1"/>
  <c r="O349" i="19" s="1"/>
  <c r="O350" i="19" s="1"/>
  <c r="O351" i="19" s="1"/>
  <c r="O352" i="19" s="1"/>
  <c r="O353" i="19" s="1"/>
  <c r="O354" i="19" s="1"/>
  <c r="O355" i="19" s="1"/>
  <c r="O356" i="19" s="1"/>
  <c r="O357" i="19" s="1"/>
  <c r="O358" i="19" s="1"/>
  <c r="O359" i="19" s="1"/>
  <c r="O360" i="19" s="1"/>
  <c r="O361" i="19" s="1"/>
  <c r="O362" i="19" s="1"/>
  <c r="O363" i="19" s="1"/>
  <c r="O364" i="19" s="1"/>
  <c r="O365" i="19" s="1"/>
  <c r="O366" i="19" s="1"/>
  <c r="O367" i="19" s="1"/>
  <c r="O368" i="19" s="1"/>
  <c r="O369" i="19" s="1"/>
  <c r="O370" i="19" s="1"/>
  <c r="O371" i="19" s="1"/>
  <c r="O372" i="19" s="1"/>
  <c r="O373" i="19" s="1"/>
  <c r="G5" i="19" l="1"/>
  <c r="F5" i="19"/>
  <c r="O374" i="19"/>
  <c r="D376" i="18"/>
  <c r="D9" i="18"/>
  <c r="O375" i="19" l="1"/>
  <c r="D377" i="18"/>
  <c r="D10" i="18"/>
  <c r="O376" i="19" l="1"/>
  <c r="D378" i="18"/>
  <c r="D11" i="18"/>
  <c r="O377" i="19" l="1"/>
  <c r="D379" i="18"/>
  <c r="D12" i="18"/>
  <c r="O378" i="19" l="1"/>
  <c r="D380" i="18"/>
  <c r="D13" i="18"/>
  <c r="O379" i="19" l="1"/>
  <c r="D381" i="18"/>
  <c r="D14" i="18"/>
  <c r="O380" i="19" l="1"/>
  <c r="D382" i="18"/>
  <c r="D15" i="18"/>
  <c r="O381" i="19" l="1"/>
  <c r="D383" i="18"/>
  <c r="D16" i="18"/>
  <c r="O382" i="19" l="1"/>
  <c r="D384" i="18"/>
  <c r="D17" i="18"/>
  <c r="O383" i="19" l="1"/>
  <c r="D385" i="18"/>
  <c r="D18" i="18"/>
  <c r="O384" i="19" l="1"/>
  <c r="D386" i="18"/>
  <c r="D19" i="18"/>
  <c r="O385" i="19" l="1"/>
  <c r="O386" i="19" s="1"/>
  <c r="D387" i="18"/>
  <c r="D20" i="18"/>
  <c r="O387" i="19" l="1"/>
  <c r="D389" i="18"/>
  <c r="D388" i="18"/>
  <c r="D21" i="18"/>
  <c r="O388" i="19" l="1"/>
  <c r="D391" i="18" s="1"/>
  <c r="D390" i="18"/>
  <c r="D22" i="18"/>
  <c r="D23" i="18" l="1"/>
  <c r="D24" i="18" l="1"/>
  <c r="D25" i="18" l="1"/>
  <c r="D26" i="18" l="1"/>
  <c r="D27" i="18" l="1"/>
  <c r="D28" i="18" l="1"/>
  <c r="D29" i="18" l="1"/>
  <c r="D30" i="18" l="1"/>
  <c r="D31" i="18" l="1"/>
  <c r="D32" i="18" l="1"/>
  <c r="D33" i="18" l="1"/>
  <c r="D34" i="18" l="1"/>
  <c r="D35" i="18" l="1"/>
  <c r="D36" i="18" l="1"/>
  <c r="D37" i="18" l="1"/>
  <c r="D38" i="18" l="1"/>
  <c r="D39" i="18" l="1"/>
  <c r="D40" i="18" l="1"/>
  <c r="D41" i="18" l="1"/>
  <c r="D42" i="18" l="1"/>
  <c r="D43" i="18" l="1"/>
  <c r="D44" i="18" l="1"/>
  <c r="D45" i="18" l="1"/>
  <c r="D46" i="18" l="1"/>
  <c r="D47" i="18" l="1"/>
  <c r="D48" i="18" l="1"/>
  <c r="D49" i="18" l="1"/>
  <c r="D50" i="18" l="1"/>
  <c r="D51" i="18" l="1"/>
  <c r="D52" i="18" l="1"/>
  <c r="D53" i="18" l="1"/>
  <c r="D54" i="18" l="1"/>
  <c r="D55" i="18" l="1"/>
  <c r="D56" i="18" l="1"/>
  <c r="D57" i="18" l="1"/>
  <c r="D58" i="18" l="1"/>
  <c r="D59" i="18" l="1"/>
  <c r="D60" i="18" l="1"/>
  <c r="D61" i="18" l="1"/>
  <c r="D62" i="18" l="1"/>
  <c r="D63" i="18" l="1"/>
  <c r="D64" i="18" l="1"/>
  <c r="D65" i="18" l="1"/>
  <c r="D66" i="18" l="1"/>
  <c r="D67" i="18" l="1"/>
  <c r="D68" i="18" l="1"/>
  <c r="D69" i="18" l="1"/>
  <c r="D70" i="18" l="1"/>
  <c r="D71" i="18" l="1"/>
  <c r="D72" i="18" l="1"/>
  <c r="D73" i="18" l="1"/>
  <c r="D74" i="18" l="1"/>
  <c r="D75" i="18" l="1"/>
  <c r="D76" i="18" l="1"/>
  <c r="D77" i="18" l="1"/>
  <c r="D78" i="18" l="1"/>
  <c r="D79" i="18" l="1"/>
  <c r="D80" i="18" l="1"/>
  <c r="D81" i="18" l="1"/>
  <c r="D82" i="18" l="1"/>
  <c r="D83" i="18" l="1"/>
  <c r="D84" i="18" l="1"/>
  <c r="D85" i="18" l="1"/>
  <c r="D86" i="18" l="1"/>
  <c r="D87" i="18" l="1"/>
  <c r="D88" i="18" l="1"/>
  <c r="D89" i="18" l="1"/>
  <c r="D90" i="18" l="1"/>
  <c r="D91" i="18" l="1"/>
  <c r="D92" i="18" l="1"/>
  <c r="D93" i="18" l="1"/>
  <c r="D94" i="18" l="1"/>
  <c r="D95" i="18" l="1"/>
  <c r="D96" i="18" l="1"/>
  <c r="D97" i="18" l="1"/>
  <c r="D98" i="18" l="1"/>
  <c r="D99" i="18" l="1"/>
  <c r="D100" i="18" l="1"/>
  <c r="D101" i="18" l="1"/>
  <c r="D102" i="18" l="1"/>
  <c r="D103" i="18" l="1"/>
  <c r="D104" i="18" l="1"/>
  <c r="D105" i="18" l="1"/>
  <c r="D106" i="18" l="1"/>
  <c r="D107" i="18" l="1"/>
  <c r="D108" i="18" l="1"/>
  <c r="D109" i="18" l="1"/>
  <c r="D110" i="18" l="1"/>
  <c r="D111" i="18" l="1"/>
  <c r="D112" i="18" l="1"/>
  <c r="D113" i="18" l="1"/>
  <c r="D114" i="18" l="1"/>
  <c r="D115" i="18" l="1"/>
  <c r="D116" i="18" l="1"/>
  <c r="D117" i="18" l="1"/>
  <c r="D118" i="18" l="1"/>
  <c r="D119" i="18" l="1"/>
  <c r="D120" i="18" l="1"/>
  <c r="D121" i="18" l="1"/>
  <c r="D122" i="18" l="1"/>
  <c r="D123" i="18" l="1"/>
  <c r="D124" i="18" l="1"/>
  <c r="D125" i="18" l="1"/>
  <c r="D126" i="18" l="1"/>
  <c r="D127" i="18" l="1"/>
  <c r="D128" i="18" l="1"/>
  <c r="D129" i="18" l="1"/>
  <c r="D130" i="18" l="1"/>
  <c r="D131" i="18" l="1"/>
  <c r="D132" i="18" l="1"/>
  <c r="D133" i="18" l="1"/>
  <c r="D134" i="18" l="1"/>
  <c r="D135" i="18" l="1"/>
  <c r="D136" i="18" l="1"/>
  <c r="D137" i="18" l="1"/>
  <c r="D138" i="18" l="1"/>
  <c r="D139" i="18" l="1"/>
  <c r="D140" i="18" l="1"/>
  <c r="D141" i="18" l="1"/>
  <c r="D142" i="18" l="1"/>
  <c r="D143" i="18" l="1"/>
  <c r="D144" i="18" l="1"/>
  <c r="D145" i="18" l="1"/>
  <c r="D146" i="18" l="1"/>
  <c r="D147" i="18" l="1"/>
  <c r="D148" i="18" l="1"/>
  <c r="D149" i="18" l="1"/>
  <c r="D150" i="18" l="1"/>
  <c r="D151" i="18" l="1"/>
  <c r="D152" i="18" l="1"/>
  <c r="D153" i="18" l="1"/>
  <c r="D154" i="18" l="1"/>
  <c r="D155" i="18" l="1"/>
  <c r="D156" i="18" l="1"/>
  <c r="D157" i="18" l="1"/>
  <c r="D158" i="18" l="1"/>
  <c r="D159" i="18" l="1"/>
  <c r="D160" i="18" l="1"/>
  <c r="D161" i="18" l="1"/>
  <c r="D162" i="18" l="1"/>
  <c r="D163" i="18" l="1"/>
  <c r="D164" i="18" l="1"/>
  <c r="D165" i="18" l="1"/>
  <c r="D166" i="18" l="1"/>
  <c r="D167" i="18" l="1"/>
  <c r="D168" i="18" l="1"/>
  <c r="D169" i="18" l="1"/>
  <c r="D170" i="18" l="1"/>
  <c r="D171" i="18" l="1"/>
  <c r="D172" i="18" l="1"/>
  <c r="D173" i="18" l="1"/>
  <c r="D174" i="18" l="1"/>
  <c r="D175" i="18" l="1"/>
  <c r="D176" i="18" l="1"/>
  <c r="D177" i="18" l="1"/>
  <c r="D178" i="18" l="1"/>
  <c r="D179" i="18" l="1"/>
  <c r="D180" i="18" l="1"/>
  <c r="D181" i="18" l="1"/>
  <c r="D182" i="18" l="1"/>
  <c r="D183" i="18" l="1"/>
  <c r="D184" i="18" l="1"/>
  <c r="D185" i="18" l="1"/>
  <c r="D186" i="18" l="1"/>
  <c r="D187" i="18" l="1"/>
  <c r="D188" i="18" l="1"/>
  <c r="D189" i="18" l="1"/>
  <c r="D190" i="18" l="1"/>
  <c r="D191" i="18" l="1"/>
  <c r="D192" i="18" l="1"/>
  <c r="D193" i="18" l="1"/>
  <c r="D194" i="18" l="1"/>
  <c r="D195" i="18" l="1"/>
  <c r="D196" i="18" l="1"/>
  <c r="D197" i="18" l="1"/>
  <c r="D198" i="18" l="1"/>
  <c r="D199" i="18" l="1"/>
  <c r="D200" i="18" l="1"/>
  <c r="D201" i="18" l="1"/>
  <c r="D202" i="18" l="1"/>
  <c r="D203" i="18" l="1"/>
  <c r="D204" i="18" l="1"/>
  <c r="D205" i="18" l="1"/>
  <c r="D206" i="18" l="1"/>
  <c r="D207" i="18" l="1"/>
  <c r="D208" i="18" l="1"/>
  <c r="D209" i="18" l="1"/>
  <c r="D210" i="18" l="1"/>
  <c r="D211" i="18" l="1"/>
  <c r="D212" i="18" l="1"/>
  <c r="D213" i="18" l="1"/>
  <c r="D214" i="18" l="1"/>
  <c r="D215" i="18" l="1"/>
  <c r="D216" i="18" l="1"/>
  <c r="D217" i="18" l="1"/>
  <c r="D218" i="18" l="1"/>
  <c r="D219" i="18" l="1"/>
  <c r="D220" i="18" l="1"/>
  <c r="D221" i="18" l="1"/>
  <c r="D222" i="18" l="1"/>
  <c r="D223" i="18" l="1"/>
  <c r="D224" i="18" l="1"/>
  <c r="D225" i="18" l="1"/>
  <c r="D226" i="18" l="1"/>
  <c r="D227" i="18" l="1"/>
  <c r="D228" i="18" l="1"/>
  <c r="D229" i="18" l="1"/>
  <c r="D230" i="18" l="1"/>
  <c r="D231" i="18" l="1"/>
  <c r="D232" i="18" l="1"/>
  <c r="D233" i="18" l="1"/>
  <c r="D234" i="18" l="1"/>
  <c r="D235" i="18" l="1"/>
  <c r="D236" i="18" l="1"/>
  <c r="D237" i="18" l="1"/>
  <c r="D238" i="18" l="1"/>
  <c r="D239" i="18" l="1"/>
  <c r="D240" i="18" l="1"/>
  <c r="D241" i="18" l="1"/>
  <c r="D242" i="18" l="1"/>
  <c r="D243" i="18" l="1"/>
  <c r="D244" i="18" l="1"/>
  <c r="D245" i="18" l="1"/>
  <c r="D246" i="18" l="1"/>
  <c r="D247" i="18" l="1"/>
  <c r="D248" i="18" l="1"/>
  <c r="D249" i="18" l="1"/>
  <c r="D250" i="18" l="1"/>
  <c r="D251" i="18" l="1"/>
  <c r="D252" i="18" l="1"/>
  <c r="D253" i="18" l="1"/>
  <c r="D254" i="18" l="1"/>
  <c r="D255" i="18" l="1"/>
  <c r="D256" i="18" l="1"/>
  <c r="D257" i="18" l="1"/>
  <c r="D258" i="18" l="1"/>
  <c r="D259" i="18" l="1"/>
  <c r="D260" i="18" l="1"/>
  <c r="D261" i="18" l="1"/>
  <c r="D262" i="18" l="1"/>
  <c r="D263" i="18" l="1"/>
  <c r="D264" i="18" l="1"/>
  <c r="D265" i="18" l="1"/>
  <c r="D266" i="18" l="1"/>
  <c r="D267" i="18" l="1"/>
  <c r="D268" i="18" l="1"/>
  <c r="D269" i="18" l="1"/>
  <c r="D270" i="18" l="1"/>
  <c r="D271" i="18" l="1"/>
  <c r="D272" i="18" l="1"/>
  <c r="D273" i="18" l="1"/>
  <c r="D274" i="18" l="1"/>
  <c r="D275" i="18" l="1"/>
  <c r="D276" i="18" l="1"/>
  <c r="D277" i="18" l="1"/>
  <c r="D278" i="18" l="1"/>
  <c r="D279" i="18" l="1"/>
  <c r="D280" i="18" l="1"/>
  <c r="D281" i="18" l="1"/>
  <c r="D282" i="18" l="1"/>
  <c r="D283" i="18" l="1"/>
  <c r="D284" i="18" l="1"/>
  <c r="D285" i="18" l="1"/>
  <c r="D286" i="18" l="1"/>
  <c r="D287" i="18" l="1"/>
  <c r="D288" i="18" l="1"/>
  <c r="D289" i="18" l="1"/>
  <c r="D290" i="18" l="1"/>
  <c r="D291" i="18" l="1"/>
  <c r="D292" i="18" l="1"/>
  <c r="D293" i="18" l="1"/>
  <c r="D294" i="18" l="1"/>
  <c r="D295" i="18" l="1"/>
  <c r="D296" i="18" l="1"/>
  <c r="D297" i="18" l="1"/>
  <c r="D298" i="18" l="1"/>
  <c r="D299" i="18" l="1"/>
  <c r="D300" i="18" l="1"/>
  <c r="D301" i="18" l="1"/>
  <c r="D302" i="18" l="1"/>
  <c r="D303" i="18" l="1"/>
  <c r="D304" i="18" l="1"/>
  <c r="D305" i="18" l="1"/>
  <c r="D306" i="18" l="1"/>
  <c r="D307" i="18" l="1"/>
  <c r="D308" i="18" l="1"/>
  <c r="D309" i="18" l="1"/>
  <c r="D310" i="18" l="1"/>
  <c r="D311" i="18" l="1"/>
  <c r="D312" i="18" l="1"/>
  <c r="D313" i="18" l="1"/>
  <c r="D314" i="18" l="1"/>
  <c r="D315" i="18" l="1"/>
  <c r="D316" i="18" l="1"/>
  <c r="D317" i="18" l="1"/>
  <c r="D318" i="18" l="1"/>
  <c r="D319" i="18" l="1"/>
  <c r="D320" i="18" l="1"/>
  <c r="D321" i="18" l="1"/>
  <c r="D322" i="18" l="1"/>
  <c r="D323" i="18" l="1"/>
  <c r="D324" i="18" l="1"/>
  <c r="D325" i="18" l="1"/>
  <c r="D326" i="18" l="1"/>
  <c r="D327" i="18" l="1"/>
  <c r="D328" i="18" l="1"/>
  <c r="D329" i="18" l="1"/>
  <c r="D330" i="18" l="1"/>
  <c r="D331" i="18" l="1"/>
  <c r="D332" i="18" l="1"/>
  <c r="D333" i="18" l="1"/>
  <c r="D334" i="18" l="1"/>
  <c r="D335" i="18" l="1"/>
  <c r="D336" i="18" l="1"/>
  <c r="D337" i="18" l="1"/>
  <c r="D338" i="18" l="1"/>
  <c r="D339" i="18" l="1"/>
  <c r="D340" i="18" l="1"/>
  <c r="D341" i="18" l="1"/>
  <c r="D342" i="18" l="1"/>
  <c r="D343" i="18" l="1"/>
  <c r="D344" i="18" l="1"/>
  <c r="D345" i="18" l="1"/>
  <c r="D346" i="18" l="1"/>
  <c r="D347" i="18" l="1"/>
  <c r="D348" i="18" l="1"/>
  <c r="D349" i="18" l="1"/>
  <c r="D350" i="18" l="1"/>
  <c r="D351" i="18" l="1"/>
  <c r="D352" i="18" l="1"/>
  <c r="D353" i="18" l="1"/>
  <c r="D354" i="18" l="1"/>
  <c r="D355" i="18" l="1"/>
  <c r="D356" i="18" l="1"/>
  <c r="D357" i="18" l="1"/>
  <c r="D358" i="18" l="1"/>
  <c r="D359" i="18" l="1"/>
  <c r="D360" i="18" l="1"/>
  <c r="D361" i="18" l="1"/>
  <c r="D362" i="18" l="1"/>
  <c r="D363" i="18" l="1"/>
  <c r="D364" i="18" l="1"/>
  <c r="D365" i="18" l="1"/>
  <c r="D366" i="18" l="1"/>
  <c r="D367" i="18" l="1"/>
  <c r="D368" i="18" l="1"/>
  <c r="D369" i="18" l="1"/>
  <c r="D370" i="18" l="1"/>
  <c r="D371" i="18" l="1"/>
  <c r="D372" i="18" l="1"/>
  <c r="D373" i="18" l="1"/>
  <c r="D373" i="19" l="1"/>
  <c r="E373" i="19" s="1"/>
  <c r="D372" i="19"/>
  <c r="D374" i="18"/>
  <c r="D375" i="18"/>
  <c r="D9" i="19" l="1"/>
  <c r="D7" i="19"/>
  <c r="D15" i="19"/>
  <c r="D14" i="19"/>
  <c r="D17" i="19"/>
  <c r="D12" i="19"/>
  <c r="E12" i="19" s="1"/>
  <c r="D16" i="19"/>
  <c r="D11" i="19"/>
  <c r="E11" i="19" s="1"/>
  <c r="D18" i="19"/>
  <c r="D8" i="19"/>
  <c r="D13" i="19"/>
  <c r="D6" i="19"/>
  <c r="D19" i="19"/>
  <c r="D10" i="19"/>
  <c r="E10" i="19" s="1"/>
  <c r="D20" i="19"/>
  <c r="D23" i="19"/>
  <c r="E23" i="19" s="1"/>
  <c r="D22" i="19"/>
  <c r="D21" i="19"/>
  <c r="D24" i="19"/>
  <c r="D387" i="19"/>
  <c r="E387" i="19" s="1"/>
  <c r="D388" i="19"/>
  <c r="E388" i="19" s="1"/>
  <c r="D385" i="19"/>
  <c r="D386" i="19"/>
  <c r="D381" i="19"/>
  <c r="D377" i="19"/>
  <c r="D383" i="19"/>
  <c r="D376" i="19"/>
  <c r="D382" i="19"/>
  <c r="D378" i="19"/>
  <c r="D375" i="19"/>
  <c r="D384" i="19"/>
  <c r="D380" i="19"/>
  <c r="D379" i="19"/>
  <c r="D25" i="19"/>
  <c r="D374" i="19"/>
  <c r="E374" i="19" s="1"/>
  <c r="D53" i="19"/>
  <c r="E53" i="19" s="1"/>
  <c r="D52" i="19"/>
  <c r="E52" i="19" s="1"/>
  <c r="D55" i="19"/>
  <c r="E55" i="19" s="1"/>
  <c r="D54" i="19"/>
  <c r="E54" i="19" s="1"/>
  <c r="D56" i="19"/>
  <c r="E56" i="19" s="1"/>
  <c r="D59" i="19"/>
  <c r="E59" i="19" s="1"/>
  <c r="D57" i="19"/>
  <c r="E57" i="19" s="1"/>
  <c r="D58" i="19"/>
  <c r="E58" i="19" s="1"/>
  <c r="D60" i="19"/>
  <c r="E60" i="19" s="1"/>
  <c r="D61" i="19"/>
  <c r="E61" i="19" s="1"/>
  <c r="D62" i="19"/>
  <c r="E62" i="19" s="1"/>
  <c r="D65" i="19"/>
  <c r="E65" i="19" s="1"/>
  <c r="D63" i="19"/>
  <c r="E63" i="19" s="1"/>
  <c r="D64" i="19"/>
  <c r="E64" i="19" s="1"/>
  <c r="D66" i="19"/>
  <c r="E66" i="19" s="1"/>
  <c r="D67" i="19"/>
  <c r="E67" i="19" s="1"/>
  <c r="D68" i="19"/>
  <c r="E68" i="19" s="1"/>
  <c r="D69" i="19"/>
  <c r="E69" i="19" s="1"/>
  <c r="D70" i="19"/>
  <c r="E70" i="19" s="1"/>
  <c r="D71" i="19"/>
  <c r="E71" i="19" s="1"/>
  <c r="D72" i="19"/>
  <c r="E72" i="19" s="1"/>
  <c r="D73" i="19"/>
  <c r="E73" i="19" s="1"/>
  <c r="D74" i="19"/>
  <c r="E74" i="19" s="1"/>
  <c r="D76" i="19"/>
  <c r="E76" i="19" s="1"/>
  <c r="D75" i="19"/>
  <c r="E75" i="19" s="1"/>
  <c r="D78" i="19"/>
  <c r="E78" i="19" s="1"/>
  <c r="D77" i="19"/>
  <c r="E77" i="19" s="1"/>
  <c r="D80" i="19"/>
  <c r="E80" i="19" s="1"/>
  <c r="D79" i="19"/>
  <c r="E79" i="19" s="1"/>
  <c r="D81" i="19"/>
  <c r="E81" i="19" s="1"/>
  <c r="D84" i="19"/>
  <c r="E84" i="19" s="1"/>
  <c r="D83" i="19"/>
  <c r="E83" i="19" s="1"/>
  <c r="D82" i="19"/>
  <c r="E82" i="19" s="1"/>
  <c r="D85" i="19"/>
  <c r="E85" i="19" s="1"/>
  <c r="D86" i="19"/>
  <c r="E86" i="19" s="1"/>
  <c r="D87" i="19"/>
  <c r="E87" i="19" s="1"/>
  <c r="D91" i="19"/>
  <c r="E91" i="19" s="1"/>
  <c r="D89" i="19"/>
  <c r="E89" i="19" s="1"/>
  <c r="D93" i="19"/>
  <c r="E93" i="19" s="1"/>
  <c r="D88" i="19"/>
  <c r="E88" i="19" s="1"/>
  <c r="D90" i="19"/>
  <c r="E90" i="19" s="1"/>
  <c r="D92" i="19"/>
  <c r="E92" i="19" s="1"/>
  <c r="D94" i="19"/>
  <c r="E94" i="19" s="1"/>
  <c r="D95" i="19"/>
  <c r="E95" i="19" s="1"/>
  <c r="D96" i="19"/>
  <c r="E96" i="19" s="1"/>
  <c r="D98" i="19"/>
  <c r="E98" i="19" s="1"/>
  <c r="D97" i="19"/>
  <c r="E97" i="19" s="1"/>
  <c r="D99" i="19"/>
  <c r="E99" i="19" s="1"/>
  <c r="D100" i="19"/>
  <c r="E100" i="19" s="1"/>
  <c r="D101" i="19"/>
  <c r="E101" i="19" s="1"/>
  <c r="D102" i="19"/>
  <c r="E102" i="19" s="1"/>
  <c r="D105" i="19"/>
  <c r="E105" i="19" s="1"/>
  <c r="D103" i="19"/>
  <c r="E103" i="19" s="1"/>
  <c r="D104" i="19"/>
  <c r="E104" i="19" s="1"/>
  <c r="D106" i="19"/>
  <c r="E106" i="19" s="1"/>
  <c r="D107" i="19"/>
  <c r="E107" i="19" s="1"/>
  <c r="D109" i="19"/>
  <c r="E109" i="19" s="1"/>
  <c r="D108" i="19"/>
  <c r="E108" i="19" s="1"/>
  <c r="D110" i="19"/>
  <c r="E110" i="19" s="1"/>
  <c r="D111" i="19"/>
  <c r="E111" i="19" s="1"/>
  <c r="D113" i="19"/>
  <c r="E113" i="19" s="1"/>
  <c r="D115" i="19"/>
  <c r="E115" i="19" s="1"/>
  <c r="D112" i="19"/>
  <c r="E112" i="19" s="1"/>
  <c r="D114" i="19"/>
  <c r="E114" i="19" s="1"/>
  <c r="D119" i="19"/>
  <c r="E119" i="19" s="1"/>
  <c r="D116" i="19"/>
  <c r="E116" i="19" s="1"/>
  <c r="D117" i="19"/>
  <c r="E117" i="19" s="1"/>
  <c r="D118" i="19"/>
  <c r="E118" i="19" s="1"/>
  <c r="D120" i="19"/>
  <c r="E120" i="19" s="1"/>
  <c r="D121" i="19"/>
  <c r="E121" i="19" s="1"/>
  <c r="D122" i="19"/>
  <c r="E122" i="19" s="1"/>
  <c r="D124" i="19"/>
  <c r="E124" i="19" s="1"/>
  <c r="D123" i="19"/>
  <c r="E123" i="19" s="1"/>
  <c r="D126" i="19"/>
  <c r="E126" i="19" s="1"/>
  <c r="D125" i="19"/>
  <c r="E125" i="19" s="1"/>
  <c r="D127" i="19"/>
  <c r="E127" i="19" s="1"/>
  <c r="D129" i="19"/>
  <c r="E129" i="19" s="1"/>
  <c r="D128" i="19"/>
  <c r="E128" i="19" s="1"/>
  <c r="D131" i="19"/>
  <c r="E131" i="19" s="1"/>
  <c r="D132" i="19"/>
  <c r="E132" i="19" s="1"/>
  <c r="D130" i="19"/>
  <c r="E130" i="19" s="1"/>
  <c r="D133" i="19"/>
  <c r="E133" i="19" s="1"/>
  <c r="D134" i="19"/>
  <c r="E134" i="19" s="1"/>
  <c r="D136" i="19"/>
  <c r="E136" i="19" s="1"/>
  <c r="D135" i="19"/>
  <c r="E135" i="19" s="1"/>
  <c r="D137" i="19"/>
  <c r="E137" i="19" s="1"/>
  <c r="D138" i="19"/>
  <c r="E138" i="19" s="1"/>
  <c r="D139" i="19"/>
  <c r="E139" i="19" s="1"/>
  <c r="D140" i="19"/>
  <c r="E140" i="19" s="1"/>
  <c r="D142" i="19"/>
  <c r="E142" i="19" s="1"/>
  <c r="D141" i="19"/>
  <c r="E141" i="19" s="1"/>
  <c r="D144" i="19"/>
  <c r="E144" i="19" s="1"/>
  <c r="D143" i="19"/>
  <c r="E143" i="19" s="1"/>
  <c r="D145" i="19"/>
  <c r="E145" i="19" s="1"/>
  <c r="D146" i="19"/>
  <c r="E146" i="19" s="1"/>
  <c r="D147" i="19"/>
  <c r="E147" i="19" s="1"/>
  <c r="D150" i="19"/>
  <c r="E150" i="19" s="1"/>
  <c r="D148" i="19"/>
  <c r="E148" i="19" s="1"/>
  <c r="D151" i="19"/>
  <c r="E151" i="19" s="1"/>
  <c r="D149" i="19"/>
  <c r="E149" i="19" s="1"/>
  <c r="D152" i="19"/>
  <c r="E152" i="19" s="1"/>
  <c r="D154" i="19"/>
  <c r="E154" i="19" s="1"/>
  <c r="D156" i="19"/>
  <c r="E156" i="19" s="1"/>
  <c r="D153" i="19"/>
  <c r="E153" i="19" s="1"/>
  <c r="D155" i="19"/>
  <c r="E155" i="19" s="1"/>
  <c r="D158" i="19"/>
  <c r="E158" i="19" s="1"/>
  <c r="D157" i="19"/>
  <c r="E157" i="19" s="1"/>
  <c r="D159" i="19"/>
  <c r="E159" i="19" s="1"/>
  <c r="D160" i="19"/>
  <c r="E160" i="19" s="1"/>
  <c r="D162" i="19"/>
  <c r="E162" i="19" s="1"/>
  <c r="D161" i="19"/>
  <c r="E161" i="19" s="1"/>
  <c r="D163" i="19"/>
  <c r="E163" i="19" s="1"/>
  <c r="D164" i="19"/>
  <c r="E164" i="19" s="1"/>
  <c r="D165" i="19"/>
  <c r="E165" i="19" s="1"/>
  <c r="D168" i="19"/>
  <c r="E168" i="19" s="1"/>
  <c r="D166" i="19"/>
  <c r="E166" i="19" s="1"/>
  <c r="D167" i="19"/>
  <c r="E167" i="19" s="1"/>
  <c r="D170" i="19"/>
  <c r="E170" i="19" s="1"/>
  <c r="D169" i="19"/>
  <c r="E169" i="19" s="1"/>
  <c r="D171" i="19"/>
  <c r="E171" i="19" s="1"/>
  <c r="D172" i="19"/>
  <c r="E172" i="19" s="1"/>
  <c r="D173" i="19"/>
  <c r="E173" i="19" s="1"/>
  <c r="D175" i="19"/>
  <c r="E175" i="19" s="1"/>
  <c r="D174" i="19"/>
  <c r="E174" i="19" s="1"/>
  <c r="D176" i="19"/>
  <c r="E176" i="19" s="1"/>
  <c r="D177" i="19"/>
  <c r="E177" i="19" s="1"/>
  <c r="D179" i="19"/>
  <c r="E179" i="19" s="1"/>
  <c r="D178" i="19"/>
  <c r="E178" i="19" s="1"/>
  <c r="D180" i="19"/>
  <c r="E180" i="19" s="1"/>
  <c r="D181" i="19"/>
  <c r="E181" i="19" s="1"/>
  <c r="D182" i="19"/>
  <c r="E182" i="19" s="1"/>
  <c r="D183" i="19"/>
  <c r="E183" i="19" s="1"/>
  <c r="D186" i="19"/>
  <c r="E186" i="19" s="1"/>
  <c r="D184" i="19"/>
  <c r="E184" i="19" s="1"/>
  <c r="D185" i="19"/>
  <c r="E185" i="19" s="1"/>
  <c r="D188" i="19"/>
  <c r="E188" i="19" s="1"/>
  <c r="D187" i="19"/>
  <c r="E187" i="19" s="1"/>
  <c r="D189" i="19"/>
  <c r="E189" i="19" s="1"/>
  <c r="D190" i="19"/>
  <c r="E190" i="19" s="1"/>
  <c r="D191" i="19"/>
  <c r="E191" i="19" s="1"/>
  <c r="D194" i="19"/>
  <c r="E194" i="19" s="1"/>
  <c r="D192" i="19"/>
  <c r="E192" i="19" s="1"/>
  <c r="D195" i="19"/>
  <c r="E195" i="19" s="1"/>
  <c r="D196" i="19"/>
  <c r="E196" i="19" s="1"/>
  <c r="D193" i="19"/>
  <c r="E193" i="19" s="1"/>
  <c r="D199" i="19"/>
  <c r="E199" i="19" s="1"/>
  <c r="D197" i="19"/>
  <c r="E197" i="19" s="1"/>
  <c r="D198" i="19"/>
  <c r="E198" i="19" s="1"/>
  <c r="D202" i="19"/>
  <c r="E202" i="19" s="1"/>
  <c r="D201" i="19"/>
  <c r="E201" i="19" s="1"/>
  <c r="D200" i="19"/>
  <c r="E200" i="19" s="1"/>
  <c r="D204" i="19"/>
  <c r="E204" i="19" s="1"/>
  <c r="D203" i="19"/>
  <c r="E203" i="19" s="1"/>
  <c r="D206" i="19"/>
  <c r="E206" i="19" s="1"/>
  <c r="D205" i="19"/>
  <c r="E205" i="19" s="1"/>
  <c r="D207" i="19"/>
  <c r="E207" i="19" s="1"/>
  <c r="D208" i="19"/>
  <c r="E208" i="19" s="1"/>
  <c r="D210" i="19"/>
  <c r="E210" i="19" s="1"/>
  <c r="D209" i="19"/>
  <c r="E209" i="19" s="1"/>
  <c r="D213" i="19"/>
  <c r="E213" i="19" s="1"/>
  <c r="D212" i="19"/>
  <c r="E212" i="19" s="1"/>
  <c r="D211" i="19"/>
  <c r="E211" i="19" s="1"/>
  <c r="D214" i="19"/>
  <c r="E214" i="19" s="1"/>
  <c r="D216" i="19"/>
  <c r="E216" i="19" s="1"/>
  <c r="D215" i="19"/>
  <c r="E215" i="19" s="1"/>
  <c r="D220" i="19"/>
  <c r="E220" i="19" s="1"/>
  <c r="D218" i="19"/>
  <c r="E218" i="19" s="1"/>
  <c r="D217" i="19"/>
  <c r="E217" i="19" s="1"/>
  <c r="D219" i="19"/>
  <c r="E219" i="19" s="1"/>
  <c r="D222" i="19"/>
  <c r="E222" i="19" s="1"/>
  <c r="D223" i="19"/>
  <c r="E223" i="19" s="1"/>
  <c r="D221" i="19"/>
  <c r="E221" i="19" s="1"/>
  <c r="D226" i="19"/>
  <c r="E226" i="19" s="1"/>
  <c r="D225" i="19"/>
  <c r="E225" i="19" s="1"/>
  <c r="D224" i="19"/>
  <c r="E224" i="19" s="1"/>
  <c r="D227" i="19"/>
  <c r="E227" i="19" s="1"/>
  <c r="D229" i="19"/>
  <c r="E229" i="19" s="1"/>
  <c r="D228" i="19"/>
  <c r="E228" i="19" s="1"/>
  <c r="D230" i="19"/>
  <c r="E230" i="19" s="1"/>
  <c r="D234" i="19"/>
  <c r="E234" i="19" s="1"/>
  <c r="D231" i="19"/>
  <c r="E231" i="19" s="1"/>
  <c r="D232" i="19"/>
  <c r="E232" i="19" s="1"/>
  <c r="D233" i="19"/>
  <c r="E233" i="19" s="1"/>
  <c r="D236" i="19"/>
  <c r="E236" i="19" s="1"/>
  <c r="D235" i="19"/>
  <c r="E235" i="19" s="1"/>
  <c r="D237" i="19"/>
  <c r="E237" i="19" s="1"/>
  <c r="D238" i="19"/>
  <c r="E238" i="19" s="1"/>
  <c r="D239" i="19"/>
  <c r="E239" i="19" s="1"/>
  <c r="D240" i="19"/>
  <c r="E240" i="19" s="1"/>
  <c r="D241" i="19"/>
  <c r="E241" i="19" s="1"/>
  <c r="D243" i="19"/>
  <c r="E243" i="19" s="1"/>
  <c r="D242" i="19"/>
  <c r="E242" i="19" s="1"/>
  <c r="D244" i="19"/>
  <c r="E244" i="19" s="1"/>
  <c r="D245" i="19"/>
  <c r="E245" i="19" s="1"/>
  <c r="D246" i="19"/>
  <c r="E246" i="19" s="1"/>
  <c r="D248" i="19"/>
  <c r="E248" i="19" s="1"/>
  <c r="D247" i="19"/>
  <c r="E247" i="19" s="1"/>
  <c r="D249" i="19"/>
  <c r="E249" i="19" s="1"/>
  <c r="D250" i="19"/>
  <c r="E250" i="19" s="1"/>
  <c r="D252" i="19"/>
  <c r="E252" i="19" s="1"/>
  <c r="D251" i="19"/>
  <c r="E251" i="19" s="1"/>
  <c r="D253" i="19"/>
  <c r="E253" i="19" s="1"/>
  <c r="D256" i="19"/>
  <c r="E256" i="19" s="1"/>
  <c r="D255" i="19"/>
  <c r="E255" i="19" s="1"/>
  <c r="D254" i="19"/>
  <c r="E254" i="19" s="1"/>
  <c r="D258" i="19"/>
  <c r="E258" i="19" s="1"/>
  <c r="D259" i="19"/>
  <c r="E259" i="19" s="1"/>
  <c r="D257" i="19"/>
  <c r="E257" i="19" s="1"/>
  <c r="D262" i="19"/>
  <c r="E262" i="19" s="1"/>
  <c r="D261" i="19"/>
  <c r="E261" i="19" s="1"/>
  <c r="D260" i="19"/>
  <c r="E260" i="19" s="1"/>
  <c r="D263" i="19"/>
  <c r="E263" i="19" s="1"/>
  <c r="D264" i="19"/>
  <c r="E264" i="19" s="1"/>
  <c r="D265" i="19"/>
  <c r="E265" i="19" s="1"/>
  <c r="D266" i="19"/>
  <c r="E266" i="19" s="1"/>
  <c r="D271" i="19"/>
  <c r="E271" i="19" s="1"/>
  <c r="D269" i="19"/>
  <c r="E269" i="19" s="1"/>
  <c r="D267" i="19"/>
  <c r="E267" i="19" s="1"/>
  <c r="D268" i="19"/>
  <c r="E268" i="19" s="1"/>
  <c r="D270" i="19"/>
  <c r="E270" i="19" s="1"/>
  <c r="D273" i="19"/>
  <c r="E273" i="19" s="1"/>
  <c r="D272" i="19"/>
  <c r="E272" i="19" s="1"/>
  <c r="D274" i="19"/>
  <c r="E274" i="19" s="1"/>
  <c r="D275" i="19"/>
  <c r="E275" i="19" s="1"/>
  <c r="D276" i="19"/>
  <c r="E276" i="19" s="1"/>
  <c r="D278" i="19"/>
  <c r="E278" i="19" s="1"/>
  <c r="D277" i="19"/>
  <c r="E277" i="19" s="1"/>
  <c r="D280" i="19"/>
  <c r="E280" i="19" s="1"/>
  <c r="D279" i="19"/>
  <c r="E279" i="19" s="1"/>
  <c r="D281" i="19"/>
  <c r="E281" i="19" s="1"/>
  <c r="D285" i="19"/>
  <c r="E285" i="19" s="1"/>
  <c r="D282" i="19"/>
  <c r="E282" i="19" s="1"/>
  <c r="D283" i="19"/>
  <c r="E283" i="19" s="1"/>
  <c r="D284" i="19"/>
  <c r="E284" i="19" s="1"/>
  <c r="D286" i="19"/>
  <c r="E286" i="19" s="1"/>
  <c r="D287" i="19"/>
  <c r="E287" i="19" s="1"/>
  <c r="D289" i="19"/>
  <c r="E289" i="19" s="1"/>
  <c r="D288" i="19"/>
  <c r="E288" i="19" s="1"/>
  <c r="D290" i="19"/>
  <c r="E290" i="19" s="1"/>
  <c r="D293" i="19"/>
  <c r="E293" i="19" s="1"/>
  <c r="D291" i="19"/>
  <c r="E291" i="19" s="1"/>
  <c r="D292" i="19"/>
  <c r="E292" i="19" s="1"/>
  <c r="D295" i="19"/>
  <c r="E295" i="19" s="1"/>
  <c r="D294" i="19"/>
  <c r="E294" i="19" s="1"/>
  <c r="D298" i="19"/>
  <c r="E298" i="19" s="1"/>
  <c r="D296" i="19"/>
  <c r="E296" i="19" s="1"/>
  <c r="D297" i="19"/>
  <c r="E297" i="19" s="1"/>
  <c r="D299" i="19"/>
  <c r="E299" i="19" s="1"/>
  <c r="D300" i="19"/>
  <c r="E300" i="19" s="1"/>
  <c r="D301" i="19"/>
  <c r="E301" i="19" s="1"/>
  <c r="D304" i="19"/>
  <c r="E304" i="19" s="1"/>
  <c r="D303" i="19"/>
  <c r="E303" i="19" s="1"/>
  <c r="D302" i="19"/>
  <c r="E302" i="19" s="1"/>
  <c r="D305" i="19"/>
  <c r="E305" i="19" s="1"/>
  <c r="D306" i="19"/>
  <c r="E306" i="19" s="1"/>
  <c r="D308" i="19"/>
  <c r="E308" i="19" s="1"/>
  <c r="D307" i="19"/>
  <c r="E307" i="19" s="1"/>
  <c r="D312" i="19"/>
  <c r="E312" i="19" s="1"/>
  <c r="D311" i="19"/>
  <c r="E311" i="19" s="1"/>
  <c r="D309" i="19"/>
  <c r="E309" i="19" s="1"/>
  <c r="D310" i="19"/>
  <c r="E310" i="19" s="1"/>
  <c r="D313" i="19"/>
  <c r="E313" i="19" s="1"/>
  <c r="D314" i="19"/>
  <c r="E314" i="19" s="1"/>
  <c r="D316" i="19"/>
  <c r="E316" i="19" s="1"/>
  <c r="D315" i="19"/>
  <c r="E315" i="19" s="1"/>
  <c r="D318" i="19"/>
  <c r="E318" i="19" s="1"/>
  <c r="D317" i="19"/>
  <c r="E317" i="19" s="1"/>
  <c r="D319" i="19"/>
  <c r="E319" i="19" s="1"/>
  <c r="D320" i="19"/>
  <c r="E320" i="19" s="1"/>
  <c r="D322" i="19"/>
  <c r="E322" i="19" s="1"/>
  <c r="D321" i="19"/>
  <c r="E321" i="19" s="1"/>
  <c r="D326" i="19"/>
  <c r="E326" i="19" s="1"/>
  <c r="D323" i="19"/>
  <c r="E323" i="19" s="1"/>
  <c r="D324" i="19"/>
  <c r="E324" i="19" s="1"/>
  <c r="D325" i="19"/>
  <c r="E325" i="19" s="1"/>
  <c r="D327" i="19"/>
  <c r="E327" i="19" s="1"/>
  <c r="D328" i="19"/>
  <c r="E328" i="19" s="1"/>
  <c r="D330" i="19"/>
  <c r="E330" i="19" s="1"/>
  <c r="D329" i="19"/>
  <c r="E329" i="19" s="1"/>
  <c r="D331" i="19"/>
  <c r="E331" i="19" s="1"/>
  <c r="D332" i="19"/>
  <c r="E332" i="19" s="1"/>
  <c r="D333" i="19"/>
  <c r="E333" i="19" s="1"/>
  <c r="D334" i="19"/>
  <c r="E334" i="19" s="1"/>
  <c r="D336" i="19"/>
  <c r="E336" i="19" s="1"/>
  <c r="D337" i="19"/>
  <c r="E337" i="19" s="1"/>
  <c r="D338" i="19"/>
  <c r="E338" i="19" s="1"/>
  <c r="D335" i="19"/>
  <c r="E335" i="19" s="1"/>
  <c r="D339" i="19"/>
  <c r="E339" i="19" s="1"/>
  <c r="D340" i="19"/>
  <c r="E340" i="19" s="1"/>
  <c r="D342" i="19"/>
  <c r="E342" i="19" s="1"/>
  <c r="D341" i="19"/>
  <c r="E341" i="19" s="1"/>
  <c r="D344" i="19"/>
  <c r="E344" i="19" s="1"/>
  <c r="D345" i="19"/>
  <c r="E345" i="19" s="1"/>
  <c r="D343" i="19"/>
  <c r="E343" i="19" s="1"/>
  <c r="D347" i="19"/>
  <c r="E347" i="19" s="1"/>
  <c r="D346" i="19"/>
  <c r="E346" i="19" s="1"/>
  <c r="D349" i="19"/>
  <c r="E349" i="19" s="1"/>
  <c r="D348" i="19"/>
  <c r="E348" i="19" s="1"/>
  <c r="D350" i="19"/>
  <c r="E350" i="19" s="1"/>
  <c r="D351" i="19"/>
  <c r="E351" i="19" s="1"/>
  <c r="D352" i="19"/>
  <c r="E352" i="19" s="1"/>
  <c r="D353" i="19"/>
  <c r="E353" i="19" s="1"/>
  <c r="D354" i="19"/>
  <c r="E354" i="19" s="1"/>
  <c r="D355" i="19"/>
  <c r="E355" i="19" s="1"/>
  <c r="D356" i="19"/>
  <c r="E356" i="19" s="1"/>
  <c r="D357" i="19"/>
  <c r="E357" i="19" s="1"/>
  <c r="D359" i="19"/>
  <c r="E359" i="19" s="1"/>
  <c r="D360" i="19"/>
  <c r="E360" i="19" s="1"/>
  <c r="D358" i="19"/>
  <c r="E358" i="19" s="1"/>
  <c r="D362" i="19"/>
  <c r="E362" i="19" s="1"/>
  <c r="D363" i="19"/>
  <c r="E363" i="19" s="1"/>
  <c r="D361" i="19"/>
  <c r="E361" i="19" s="1"/>
  <c r="D364" i="19"/>
  <c r="E364" i="19" s="1"/>
  <c r="D367" i="19"/>
  <c r="E367" i="19" s="1"/>
  <c r="D369" i="19"/>
  <c r="E369" i="19" s="1"/>
  <c r="D366" i="19"/>
  <c r="E366" i="19" s="1"/>
  <c r="D371" i="19"/>
  <c r="E371" i="19" s="1"/>
  <c r="E372" i="19"/>
  <c r="D370" i="19"/>
  <c r="E370" i="19" s="1"/>
  <c r="D368" i="19"/>
  <c r="E368" i="19" s="1"/>
  <c r="D365" i="19"/>
  <c r="E365" i="19" s="1"/>
  <c r="E7" i="19"/>
  <c r="E6" i="19"/>
  <c r="E9" i="19"/>
  <c r="E8" i="19"/>
  <c r="E13" i="19"/>
  <c r="E15" i="19"/>
  <c r="E14" i="19"/>
  <c r="E16" i="19"/>
  <c r="E18" i="19"/>
  <c r="E17" i="19"/>
  <c r="E19" i="19"/>
  <c r="E20" i="19"/>
  <c r="E21" i="19"/>
  <c r="E22" i="19"/>
  <c r="E24" i="19"/>
  <c r="E25" i="19"/>
  <c r="D26" i="19"/>
  <c r="E26" i="19" s="1"/>
  <c r="D32" i="19"/>
  <c r="E32" i="19" s="1"/>
  <c r="D28" i="19"/>
  <c r="E28" i="19" s="1"/>
  <c r="D27" i="19"/>
  <c r="E27" i="19" s="1"/>
  <c r="D29" i="19"/>
  <c r="E29" i="19" s="1"/>
  <c r="D30" i="19"/>
  <c r="E30" i="19" s="1"/>
  <c r="D31" i="19"/>
  <c r="E31" i="19" s="1"/>
  <c r="D34" i="19"/>
  <c r="E34" i="19" s="1"/>
  <c r="D33" i="19"/>
  <c r="E33" i="19" s="1"/>
  <c r="D35" i="19"/>
  <c r="E35" i="19" s="1"/>
  <c r="D37" i="19"/>
  <c r="E37" i="19" s="1"/>
  <c r="D38" i="19"/>
  <c r="E38" i="19" s="1"/>
  <c r="D36" i="19"/>
  <c r="E36" i="19" s="1"/>
  <c r="D39" i="19"/>
  <c r="E39" i="19" s="1"/>
  <c r="D40" i="19"/>
  <c r="E40" i="19" s="1"/>
  <c r="D43" i="19"/>
  <c r="E43" i="19" s="1"/>
  <c r="D41" i="19"/>
  <c r="E41" i="19" s="1"/>
  <c r="D42" i="19"/>
  <c r="E42" i="19" s="1"/>
  <c r="D44" i="19"/>
  <c r="E44" i="19" s="1"/>
  <c r="D45" i="19"/>
  <c r="E45" i="19" s="1"/>
  <c r="D46" i="19"/>
  <c r="E46" i="19" s="1"/>
  <c r="D47" i="19"/>
  <c r="E47" i="19" s="1"/>
  <c r="D49" i="19"/>
  <c r="E49" i="19" s="1"/>
  <c r="D48" i="19"/>
  <c r="E48" i="19" s="1"/>
  <c r="D50" i="19"/>
  <c r="E50" i="19" s="1"/>
  <c r="D51" i="19"/>
  <c r="E51" i="19" s="1"/>
  <c r="E375" i="19" l="1"/>
  <c r="G375" i="19" s="1"/>
  <c r="F373" i="19"/>
  <c r="G373" i="19"/>
  <c r="G374" i="19"/>
  <c r="F374" i="19"/>
  <c r="G9" i="19"/>
  <c r="F52" i="19"/>
  <c r="G52" i="19"/>
  <c r="F53" i="19"/>
  <c r="G53" i="19"/>
  <c r="G54" i="19"/>
  <c r="F54" i="19"/>
  <c r="F55" i="19"/>
  <c r="G55" i="19"/>
  <c r="F56" i="19"/>
  <c r="G56" i="19"/>
  <c r="F57" i="19"/>
  <c r="G57" i="19"/>
  <c r="G58" i="19"/>
  <c r="F58" i="19"/>
  <c r="G59" i="19"/>
  <c r="F59" i="19"/>
  <c r="F60" i="19"/>
  <c r="G60" i="19"/>
  <c r="G61" i="19"/>
  <c r="F61" i="19"/>
  <c r="G62" i="19"/>
  <c r="F62" i="19"/>
  <c r="G63" i="19"/>
  <c r="F63" i="19"/>
  <c r="F64" i="19"/>
  <c r="G64" i="19"/>
  <c r="G65" i="19"/>
  <c r="F65" i="19"/>
  <c r="F66" i="19"/>
  <c r="G66" i="19"/>
  <c r="F67" i="19"/>
  <c r="G67" i="19"/>
  <c r="F68" i="19"/>
  <c r="G68" i="19"/>
  <c r="F69" i="19"/>
  <c r="G69" i="19"/>
  <c r="F70" i="19"/>
  <c r="G70" i="19"/>
  <c r="F71" i="19"/>
  <c r="G71" i="19"/>
  <c r="G72" i="19"/>
  <c r="F72" i="19"/>
  <c r="F73" i="19"/>
  <c r="G73" i="19"/>
  <c r="F74" i="19"/>
  <c r="G74" i="19"/>
  <c r="F75" i="19"/>
  <c r="G75" i="19"/>
  <c r="G76" i="19"/>
  <c r="F76" i="19"/>
  <c r="F77" i="19"/>
  <c r="G77" i="19"/>
  <c r="F78" i="19"/>
  <c r="G78" i="19"/>
  <c r="G79" i="19"/>
  <c r="F79" i="19"/>
  <c r="G80" i="19"/>
  <c r="F80" i="19"/>
  <c r="F81" i="19"/>
  <c r="G81" i="19"/>
  <c r="G82" i="19"/>
  <c r="F82" i="19"/>
  <c r="F83" i="19"/>
  <c r="G83" i="19"/>
  <c r="F84" i="19"/>
  <c r="G84" i="19"/>
  <c r="F85" i="19"/>
  <c r="G85" i="19"/>
  <c r="F86" i="19"/>
  <c r="G86" i="19"/>
  <c r="G87" i="19"/>
  <c r="F87" i="19"/>
  <c r="F88" i="19"/>
  <c r="G88" i="19"/>
  <c r="F89" i="19"/>
  <c r="G89" i="19"/>
  <c r="F90" i="19"/>
  <c r="G90" i="19"/>
  <c r="F91" i="19"/>
  <c r="G91" i="19"/>
  <c r="F92" i="19"/>
  <c r="G92" i="19"/>
  <c r="F93" i="19"/>
  <c r="G93" i="19"/>
  <c r="F94" i="19"/>
  <c r="G94" i="19"/>
  <c r="F95" i="19"/>
  <c r="G95" i="19"/>
  <c r="F96" i="19"/>
  <c r="G96" i="19"/>
  <c r="F97" i="19"/>
  <c r="G97" i="19"/>
  <c r="G98" i="19"/>
  <c r="F98" i="19"/>
  <c r="G99" i="19"/>
  <c r="F99" i="19"/>
  <c r="F100" i="19"/>
  <c r="G100" i="19"/>
  <c r="G101" i="19"/>
  <c r="F101" i="19"/>
  <c r="G102" i="19"/>
  <c r="F102" i="19"/>
  <c r="F103" i="19"/>
  <c r="G103" i="19"/>
  <c r="G104" i="19"/>
  <c r="F104" i="19"/>
  <c r="F105" i="19"/>
  <c r="G105" i="19"/>
  <c r="G106" i="19"/>
  <c r="F106" i="19"/>
  <c r="F107" i="19"/>
  <c r="G107" i="19"/>
  <c r="F108" i="19"/>
  <c r="G108" i="19"/>
  <c r="G109" i="19"/>
  <c r="F109" i="19"/>
  <c r="G110" i="19"/>
  <c r="F110" i="19"/>
  <c r="G111" i="19"/>
  <c r="F111" i="19"/>
  <c r="G112" i="19"/>
  <c r="F112" i="19"/>
  <c r="F113" i="19"/>
  <c r="G113" i="19"/>
  <c r="G114" i="19"/>
  <c r="F114" i="19"/>
  <c r="G115" i="19"/>
  <c r="F115" i="19"/>
  <c r="G116" i="19"/>
  <c r="F116" i="19"/>
  <c r="G117" i="19"/>
  <c r="F117" i="19"/>
  <c r="G118" i="19"/>
  <c r="F118" i="19"/>
  <c r="F119" i="19"/>
  <c r="G119" i="19"/>
  <c r="F120" i="19"/>
  <c r="G120" i="19"/>
  <c r="F121" i="19"/>
  <c r="G121" i="19"/>
  <c r="F122" i="19"/>
  <c r="G122" i="19"/>
  <c r="G123" i="19"/>
  <c r="F123" i="19"/>
  <c r="G124" i="19"/>
  <c r="F124" i="19"/>
  <c r="F125" i="19"/>
  <c r="G125" i="19"/>
  <c r="G126" i="19"/>
  <c r="F126" i="19"/>
  <c r="F127" i="19"/>
  <c r="G127" i="19"/>
  <c r="G128" i="19"/>
  <c r="F128" i="19"/>
  <c r="F129" i="19"/>
  <c r="G129" i="19"/>
  <c r="F130" i="19"/>
  <c r="G130" i="19"/>
  <c r="G131" i="19"/>
  <c r="F131" i="19"/>
  <c r="F132" i="19"/>
  <c r="G132" i="19"/>
  <c r="G133" i="19"/>
  <c r="F133" i="19"/>
  <c r="G134" i="19"/>
  <c r="F134" i="19"/>
  <c r="F135" i="19"/>
  <c r="G135" i="19"/>
  <c r="G136" i="19"/>
  <c r="F136" i="19"/>
  <c r="F137" i="19"/>
  <c r="G137" i="19"/>
  <c r="G138" i="19"/>
  <c r="F138" i="19"/>
  <c r="F139" i="19"/>
  <c r="G139" i="19"/>
  <c r="F140" i="19"/>
  <c r="G140" i="19"/>
  <c r="F141" i="19"/>
  <c r="G141" i="19"/>
  <c r="G142" i="19"/>
  <c r="F142" i="19"/>
  <c r="F143" i="19"/>
  <c r="G143" i="19"/>
  <c r="F144" i="19"/>
  <c r="G144" i="19"/>
  <c r="F145" i="19"/>
  <c r="G145" i="19"/>
  <c r="F146" i="19"/>
  <c r="G146" i="19"/>
  <c r="G147" i="19"/>
  <c r="F147" i="19"/>
  <c r="G148" i="19"/>
  <c r="F148" i="19"/>
  <c r="F149" i="19"/>
  <c r="G149" i="19"/>
  <c r="G150" i="19"/>
  <c r="F150" i="19"/>
  <c r="G151" i="19"/>
  <c r="F151" i="19"/>
  <c r="G152" i="19"/>
  <c r="F152" i="19"/>
  <c r="G153" i="19"/>
  <c r="F153" i="19"/>
  <c r="G154" i="19"/>
  <c r="F154" i="19"/>
  <c r="G155" i="19"/>
  <c r="F155" i="19"/>
  <c r="F156" i="19"/>
  <c r="G156" i="19"/>
  <c r="F157" i="19"/>
  <c r="G157" i="19"/>
  <c r="G158" i="19"/>
  <c r="F158" i="19"/>
  <c r="G159" i="19"/>
  <c r="F159" i="19"/>
  <c r="F160" i="19"/>
  <c r="G160" i="19"/>
  <c r="G161" i="19"/>
  <c r="F161" i="19"/>
  <c r="G162" i="19"/>
  <c r="F162" i="19"/>
  <c r="F163" i="19"/>
  <c r="G163" i="19"/>
  <c r="F164" i="19"/>
  <c r="G164" i="19"/>
  <c r="F165" i="19"/>
  <c r="G165" i="19"/>
  <c r="G166" i="19"/>
  <c r="F166" i="19"/>
  <c r="F167" i="19"/>
  <c r="G167" i="19"/>
  <c r="G168" i="19"/>
  <c r="F168" i="19"/>
  <c r="F169" i="19"/>
  <c r="G169" i="19"/>
  <c r="G170" i="19"/>
  <c r="F170" i="19"/>
  <c r="F171" i="19"/>
  <c r="G171" i="19"/>
  <c r="G172" i="19"/>
  <c r="F172" i="19"/>
  <c r="G173" i="19"/>
  <c r="F173" i="19"/>
  <c r="G174" i="19"/>
  <c r="F174" i="19"/>
  <c r="G175" i="19"/>
  <c r="F175" i="19"/>
  <c r="G176" i="19"/>
  <c r="F176" i="19"/>
  <c r="F177" i="19"/>
  <c r="G177" i="19"/>
  <c r="F178" i="19"/>
  <c r="G178" i="19"/>
  <c r="G179" i="19"/>
  <c r="F179" i="19"/>
  <c r="F180" i="19"/>
  <c r="G180" i="19"/>
  <c r="F181" i="19"/>
  <c r="G181" i="19"/>
  <c r="G182" i="19"/>
  <c r="F182" i="19"/>
  <c r="F183" i="19"/>
  <c r="G183" i="19"/>
  <c r="G184" i="19"/>
  <c r="F184" i="19"/>
  <c r="G185" i="19"/>
  <c r="F185" i="19"/>
  <c r="G186" i="19"/>
  <c r="F186" i="19"/>
  <c r="G187" i="19"/>
  <c r="F187" i="19"/>
  <c r="G188" i="19"/>
  <c r="F188" i="19"/>
  <c r="F189" i="19"/>
  <c r="G189" i="19"/>
  <c r="G190" i="19"/>
  <c r="F190" i="19"/>
  <c r="G191" i="19"/>
  <c r="F191" i="19"/>
  <c r="G192" i="19"/>
  <c r="F192" i="19"/>
  <c r="G193" i="19"/>
  <c r="F193" i="19"/>
  <c r="G194" i="19"/>
  <c r="F194" i="19"/>
  <c r="F195" i="19"/>
  <c r="G195" i="19"/>
  <c r="F196" i="19"/>
  <c r="G196" i="19"/>
  <c r="F197" i="19"/>
  <c r="G197" i="19"/>
  <c r="F198" i="19"/>
  <c r="G198" i="19"/>
  <c r="G199" i="19"/>
  <c r="F199" i="19"/>
  <c r="F200" i="19"/>
  <c r="G200" i="19"/>
  <c r="F201" i="19"/>
  <c r="G201" i="19"/>
  <c r="G202" i="19"/>
  <c r="F202" i="19"/>
  <c r="F203" i="19"/>
  <c r="G203" i="19"/>
  <c r="F204" i="19"/>
  <c r="G204" i="19"/>
  <c r="F205" i="19"/>
  <c r="G205" i="19"/>
  <c r="G206" i="19"/>
  <c r="F206" i="19"/>
  <c r="G207" i="19"/>
  <c r="F207" i="19"/>
  <c r="G208" i="19"/>
  <c r="F208" i="19"/>
  <c r="G209" i="19"/>
  <c r="F209" i="19"/>
  <c r="F210" i="19"/>
  <c r="G210" i="19"/>
  <c r="F211" i="19"/>
  <c r="G211" i="19"/>
  <c r="F212" i="19"/>
  <c r="G212" i="19"/>
  <c r="F213" i="19"/>
  <c r="G213" i="19"/>
  <c r="F214" i="19"/>
  <c r="G214" i="19"/>
  <c r="G215" i="19"/>
  <c r="F215" i="19"/>
  <c r="G216" i="19"/>
  <c r="F216" i="19"/>
  <c r="G217" i="19"/>
  <c r="F217" i="19"/>
  <c r="F218" i="19"/>
  <c r="G218" i="19"/>
  <c r="F219" i="19"/>
  <c r="G219" i="19"/>
  <c r="F220" i="19"/>
  <c r="G220" i="19"/>
  <c r="F221" i="19"/>
  <c r="G221" i="19"/>
  <c r="F222" i="19"/>
  <c r="G222" i="19"/>
  <c r="G223" i="19"/>
  <c r="F223" i="19"/>
  <c r="F224" i="19"/>
  <c r="G224" i="19"/>
  <c r="G225" i="19"/>
  <c r="F225" i="19"/>
  <c r="G226" i="19"/>
  <c r="F226" i="19"/>
  <c r="F227" i="19"/>
  <c r="G227" i="19"/>
  <c r="G228" i="19"/>
  <c r="F228" i="19"/>
  <c r="F229" i="19"/>
  <c r="G229" i="19"/>
  <c r="F230" i="19"/>
  <c r="G230" i="19"/>
  <c r="G231" i="19"/>
  <c r="F231" i="19"/>
  <c r="F232" i="19"/>
  <c r="G232" i="19"/>
  <c r="G233" i="19"/>
  <c r="F233" i="19"/>
  <c r="G234" i="19"/>
  <c r="F234" i="19"/>
  <c r="G235" i="19"/>
  <c r="F235" i="19"/>
  <c r="F236" i="19"/>
  <c r="G236" i="19"/>
  <c r="F237" i="19"/>
  <c r="G237" i="19"/>
  <c r="F238" i="19"/>
  <c r="G238" i="19"/>
  <c r="G239" i="19"/>
  <c r="F239" i="19"/>
  <c r="G240" i="19"/>
  <c r="F240" i="19"/>
  <c r="F241" i="19"/>
  <c r="G241" i="19"/>
  <c r="F242" i="19"/>
  <c r="G242" i="19"/>
  <c r="F243" i="19"/>
  <c r="G243" i="19"/>
  <c r="F244" i="19"/>
  <c r="G244" i="19"/>
  <c r="G245" i="19"/>
  <c r="F245" i="19"/>
  <c r="G246" i="19"/>
  <c r="F246" i="19"/>
  <c r="F247" i="19"/>
  <c r="G247" i="19"/>
  <c r="G248" i="19"/>
  <c r="F248" i="19"/>
  <c r="G249" i="19"/>
  <c r="F249" i="19"/>
  <c r="G250" i="19"/>
  <c r="F250" i="19"/>
  <c r="F251" i="19"/>
  <c r="G251" i="19"/>
  <c r="G252" i="19"/>
  <c r="F252" i="19"/>
  <c r="F253" i="19"/>
  <c r="G253" i="19"/>
  <c r="G254" i="19"/>
  <c r="F254" i="19"/>
  <c r="F255" i="19"/>
  <c r="G255" i="19"/>
  <c r="G256" i="19"/>
  <c r="F256" i="19"/>
  <c r="F257" i="19"/>
  <c r="G257" i="19"/>
  <c r="G258" i="19"/>
  <c r="F258" i="19"/>
  <c r="F259" i="19"/>
  <c r="G259" i="19"/>
  <c r="F260" i="19"/>
  <c r="G260" i="19"/>
  <c r="F261" i="19"/>
  <c r="G261" i="19"/>
  <c r="F262" i="19"/>
  <c r="G262" i="19"/>
  <c r="F263" i="19"/>
  <c r="G263" i="19"/>
  <c r="G264" i="19"/>
  <c r="F264" i="19"/>
  <c r="G265" i="19"/>
  <c r="F265" i="19"/>
  <c r="G266" i="19"/>
  <c r="F266" i="19"/>
  <c r="F267" i="19"/>
  <c r="G267" i="19"/>
  <c r="F268" i="19"/>
  <c r="G268" i="19"/>
  <c r="F269" i="19"/>
  <c r="G269" i="19"/>
  <c r="F270" i="19"/>
  <c r="G270" i="19"/>
  <c r="F271" i="19"/>
  <c r="G271" i="19"/>
  <c r="G272" i="19"/>
  <c r="F272" i="19"/>
  <c r="G273" i="19"/>
  <c r="F273" i="19"/>
  <c r="F274" i="19"/>
  <c r="G274" i="19"/>
  <c r="G275" i="19"/>
  <c r="F275" i="19"/>
  <c r="F276" i="19"/>
  <c r="G276" i="19"/>
  <c r="F277" i="19"/>
  <c r="G277" i="19"/>
  <c r="F278" i="19"/>
  <c r="G278" i="19"/>
  <c r="F279" i="19"/>
  <c r="G279" i="19"/>
  <c r="G280" i="19"/>
  <c r="F280" i="19"/>
  <c r="G281" i="19"/>
  <c r="F281" i="19"/>
  <c r="G282" i="19"/>
  <c r="F282" i="19"/>
  <c r="G283" i="19"/>
  <c r="F283" i="19"/>
  <c r="F284" i="19"/>
  <c r="G284" i="19"/>
  <c r="F285" i="19"/>
  <c r="G285" i="19"/>
  <c r="F286" i="19"/>
  <c r="G286" i="19"/>
  <c r="F287" i="19"/>
  <c r="G287" i="19"/>
  <c r="G288" i="19"/>
  <c r="F288" i="19"/>
  <c r="G289" i="19"/>
  <c r="F289" i="19"/>
  <c r="F290" i="19"/>
  <c r="G290" i="19"/>
  <c r="F291" i="19"/>
  <c r="G291" i="19"/>
  <c r="G292" i="19"/>
  <c r="F292" i="19"/>
  <c r="F293" i="19"/>
  <c r="G293" i="19"/>
  <c r="G294" i="19"/>
  <c r="F294" i="19"/>
  <c r="F295" i="19"/>
  <c r="G295" i="19"/>
  <c r="F296" i="19"/>
  <c r="G296" i="19"/>
  <c r="G297" i="19"/>
  <c r="F297" i="19"/>
  <c r="G298" i="19"/>
  <c r="F298" i="19"/>
  <c r="F299" i="19"/>
  <c r="G299" i="19"/>
  <c r="F300" i="19"/>
  <c r="G300" i="19"/>
  <c r="F301" i="19"/>
  <c r="G301" i="19"/>
  <c r="G302" i="19"/>
  <c r="F302" i="19"/>
  <c r="G303" i="19"/>
  <c r="F303" i="19"/>
  <c r="F304" i="19"/>
  <c r="G304" i="19"/>
  <c r="G305" i="19"/>
  <c r="F305" i="19"/>
  <c r="G306" i="19"/>
  <c r="F306" i="19"/>
  <c r="F307" i="19"/>
  <c r="G307" i="19"/>
  <c r="F308" i="19"/>
  <c r="G308" i="19"/>
  <c r="G309" i="19"/>
  <c r="F309" i="19"/>
  <c r="G310" i="19"/>
  <c r="F310" i="19"/>
  <c r="F311" i="19"/>
  <c r="G311" i="19"/>
  <c r="G312" i="19"/>
  <c r="F312" i="19"/>
  <c r="G313" i="19"/>
  <c r="F313" i="19"/>
  <c r="G314" i="19"/>
  <c r="F314" i="19"/>
  <c r="G315" i="19"/>
  <c r="F315" i="19"/>
  <c r="F316" i="19"/>
  <c r="G316" i="19"/>
  <c r="F317" i="19"/>
  <c r="G317" i="19"/>
  <c r="G318" i="19"/>
  <c r="F318" i="19"/>
  <c r="F319" i="19"/>
  <c r="G319" i="19"/>
  <c r="F320" i="19"/>
  <c r="G320" i="19"/>
  <c r="G321" i="19"/>
  <c r="F321" i="19"/>
  <c r="F322" i="19"/>
  <c r="G322" i="19"/>
  <c r="F323" i="19"/>
  <c r="G323" i="19"/>
  <c r="G324" i="19"/>
  <c r="F324" i="19"/>
  <c r="F325" i="19"/>
  <c r="G325" i="19"/>
  <c r="G326" i="19"/>
  <c r="F326" i="19"/>
  <c r="G327" i="19"/>
  <c r="F327" i="19"/>
  <c r="F328" i="19"/>
  <c r="G328" i="19"/>
  <c r="G329" i="19"/>
  <c r="F329" i="19"/>
  <c r="G330" i="19"/>
  <c r="F330" i="19"/>
  <c r="F331" i="19"/>
  <c r="G331" i="19"/>
  <c r="G332" i="19"/>
  <c r="F332" i="19"/>
  <c r="F333" i="19"/>
  <c r="G333" i="19"/>
  <c r="G334" i="19"/>
  <c r="F334" i="19"/>
  <c r="F335" i="19"/>
  <c r="G335" i="19"/>
  <c r="F336" i="19"/>
  <c r="G336" i="19"/>
  <c r="F337" i="19"/>
  <c r="G337" i="19"/>
  <c r="G338" i="19"/>
  <c r="F338" i="19"/>
  <c r="F339" i="19"/>
  <c r="G339" i="19"/>
  <c r="F340" i="19"/>
  <c r="G340" i="19"/>
  <c r="F341" i="19"/>
  <c r="G341" i="19"/>
  <c r="F342" i="19"/>
  <c r="G342" i="19"/>
  <c r="G343" i="19"/>
  <c r="F343" i="19"/>
  <c r="F344" i="19"/>
  <c r="G344" i="19"/>
  <c r="F345" i="19"/>
  <c r="G345" i="19"/>
  <c r="F346" i="19"/>
  <c r="G346" i="19"/>
  <c r="F347" i="19"/>
  <c r="G347" i="19"/>
  <c r="F348" i="19"/>
  <c r="G348" i="19"/>
  <c r="F349" i="19"/>
  <c r="G349" i="19"/>
  <c r="F350" i="19"/>
  <c r="G350" i="19"/>
  <c r="F351" i="19"/>
  <c r="G351" i="19"/>
  <c r="F352" i="19"/>
  <c r="G352" i="19"/>
  <c r="F353" i="19"/>
  <c r="G353" i="19"/>
  <c r="F354" i="19"/>
  <c r="G354" i="19"/>
  <c r="F355" i="19"/>
  <c r="G355" i="19"/>
  <c r="G356" i="19"/>
  <c r="F356" i="19"/>
  <c r="F357" i="19"/>
  <c r="G357" i="19"/>
  <c r="F358" i="19"/>
  <c r="G358" i="19"/>
  <c r="G359" i="19"/>
  <c r="F359" i="19"/>
  <c r="F360" i="19"/>
  <c r="G360" i="19"/>
  <c r="F361" i="19"/>
  <c r="G361" i="19"/>
  <c r="F362" i="19"/>
  <c r="G362" i="19"/>
  <c r="G363" i="19"/>
  <c r="F363" i="19"/>
  <c r="F364" i="19"/>
  <c r="G364" i="19"/>
  <c r="G365" i="19"/>
  <c r="F365" i="19"/>
  <c r="F366" i="19"/>
  <c r="G366" i="19"/>
  <c r="F367" i="19"/>
  <c r="G367" i="19"/>
  <c r="G368" i="19"/>
  <c r="F368" i="19"/>
  <c r="F369" i="19"/>
  <c r="G369" i="19"/>
  <c r="G370" i="19"/>
  <c r="F370" i="19"/>
  <c r="F371" i="19"/>
  <c r="G371" i="19"/>
  <c r="F372" i="19"/>
  <c r="G372" i="19"/>
  <c r="G6" i="19"/>
  <c r="G7" i="19"/>
  <c r="F7" i="19"/>
  <c r="F6" i="19"/>
  <c r="G8" i="19"/>
  <c r="F8" i="19"/>
  <c r="F9" i="19"/>
  <c r="G10" i="19"/>
  <c r="F10" i="19"/>
  <c r="G11" i="19"/>
  <c r="F11" i="19"/>
  <c r="F12" i="19"/>
  <c r="G12" i="19"/>
  <c r="G13" i="19"/>
  <c r="F13" i="19"/>
  <c r="F14" i="19"/>
  <c r="G14" i="19"/>
  <c r="G15" i="19"/>
  <c r="F15" i="19"/>
  <c r="F16" i="19"/>
  <c r="G16" i="19"/>
  <c r="G17" i="19"/>
  <c r="F17" i="19"/>
  <c r="G18" i="19"/>
  <c r="F18" i="19"/>
  <c r="G19" i="19"/>
  <c r="F19" i="19"/>
  <c r="F20" i="19"/>
  <c r="G20" i="19"/>
  <c r="G21" i="19"/>
  <c r="F21" i="19"/>
  <c r="F22" i="19"/>
  <c r="G22" i="19"/>
  <c r="F23" i="19"/>
  <c r="G23" i="19"/>
  <c r="G24" i="19"/>
  <c r="F24" i="19"/>
  <c r="F25" i="19"/>
  <c r="G25" i="19"/>
  <c r="F26" i="19"/>
  <c r="G26" i="19"/>
  <c r="G27" i="19"/>
  <c r="F27" i="19"/>
  <c r="G28" i="19"/>
  <c r="F28" i="19"/>
  <c r="G29" i="19"/>
  <c r="F29" i="19"/>
  <c r="G30" i="19"/>
  <c r="F30" i="19"/>
  <c r="G31" i="19"/>
  <c r="F31" i="19"/>
  <c r="G32" i="19"/>
  <c r="F32" i="19"/>
  <c r="F33" i="19"/>
  <c r="G33" i="19"/>
  <c r="G34" i="19"/>
  <c r="F34" i="19"/>
  <c r="G35" i="19"/>
  <c r="F35" i="19"/>
  <c r="F36" i="19"/>
  <c r="G36" i="19"/>
  <c r="G37" i="19"/>
  <c r="F37" i="19"/>
  <c r="G38" i="19"/>
  <c r="F38" i="19"/>
  <c r="G39" i="19"/>
  <c r="F39" i="19"/>
  <c r="G40" i="19"/>
  <c r="F40" i="19"/>
  <c r="F41" i="19"/>
  <c r="G41" i="19"/>
  <c r="G42" i="19"/>
  <c r="F42" i="19"/>
  <c r="G43" i="19"/>
  <c r="F43" i="19"/>
  <c r="F44" i="19"/>
  <c r="G44" i="19"/>
  <c r="G45" i="19"/>
  <c r="F45" i="19"/>
  <c r="G46" i="19"/>
  <c r="F46" i="19"/>
  <c r="G47" i="19"/>
  <c r="F47" i="19"/>
  <c r="G48" i="19"/>
  <c r="F48" i="19"/>
  <c r="F49" i="19"/>
  <c r="G49" i="19"/>
  <c r="G50" i="19"/>
  <c r="F50" i="19"/>
  <c r="G51" i="19"/>
  <c r="F51" i="19"/>
  <c r="E376" i="19" l="1"/>
  <c r="F375" i="19"/>
  <c r="E377" i="19" l="1"/>
  <c r="F376" i="19"/>
  <c r="G376" i="19"/>
  <c r="E378" i="19" l="1"/>
  <c r="F377" i="19"/>
  <c r="G377" i="19"/>
  <c r="E379" i="19" l="1"/>
  <c r="G378" i="19"/>
  <c r="F378" i="19"/>
  <c r="G379" i="19" l="1"/>
  <c r="F379" i="19"/>
  <c r="E380" i="19"/>
  <c r="G380" i="19" s="1"/>
  <c r="F380" i="19" l="1"/>
  <c r="E381" i="19" l="1"/>
  <c r="F381" i="19" s="1"/>
  <c r="G381" i="19" l="1"/>
  <c r="E382" i="19"/>
  <c r="F382" i="19" s="1"/>
  <c r="E386" i="19" l="1"/>
  <c r="G382" i="19"/>
  <c r="E383" i="19"/>
  <c r="G383" i="19" s="1"/>
  <c r="F383" i="19" l="1"/>
  <c r="E384" i="19"/>
  <c r="G384" i="19" l="1"/>
  <c r="F384" i="19"/>
  <c r="E385" i="19"/>
  <c r="F385" i="19" l="1"/>
  <c r="G387" i="19"/>
  <c r="F388" i="19"/>
  <c r="F387" i="19"/>
  <c r="G388" i="19"/>
  <c r="F386" i="19"/>
  <c r="M31" i="16" s="1"/>
  <c r="M36" i="16" s="1"/>
  <c r="G386" i="19"/>
  <c r="G385" i="19"/>
</calcChain>
</file>

<file path=xl/sharedStrings.xml><?xml version="1.0" encoding="utf-8"?>
<sst xmlns="http://schemas.openxmlformats.org/spreadsheetml/2006/main" count="101" uniqueCount="93">
  <si>
    <t>DATA</t>
  </si>
  <si>
    <t>IPCA</t>
  </si>
  <si>
    <t>FATOR</t>
  </si>
  <si>
    <t>FATOR ACUMULADO</t>
  </si>
  <si>
    <t>NORMATIVO</t>
  </si>
  <si>
    <t>PLANO REAL</t>
  </si>
  <si>
    <t>REMUNERAÇÃO</t>
  </si>
  <si>
    <t>MÊS</t>
  </si>
  <si>
    <t>REMUNERAÇÃO ATUALIZADA</t>
  </si>
  <si>
    <r>
      <rPr>
        <b/>
        <sz val="11"/>
        <color indexed="8"/>
        <rFont val="Calibri"/>
        <family val="2"/>
      </rPr>
      <t>∑</t>
    </r>
    <r>
      <rPr>
        <b/>
        <sz val="11"/>
        <color indexed="8"/>
        <rFont val="Calibri"/>
        <family val="2"/>
      </rPr>
      <t xml:space="preserve"> 80%</t>
    </r>
    <r>
      <rPr>
        <b/>
        <sz val="8"/>
        <color indexed="8"/>
        <rFont val="Calibri"/>
        <family val="2"/>
      </rPr>
      <t>maiores salários/n</t>
    </r>
  </si>
  <si>
    <t>REMUNERAÇÃO PERÍODO ANTERIOR</t>
  </si>
  <si>
    <t>REMUNERAÇÃO DO PERÍODO JÁ DECORRIDO</t>
  </si>
  <si>
    <t>CONTRIBUIÇÃO</t>
  </si>
  <si>
    <t>DATA DE NASCIMENTO</t>
  </si>
  <si>
    <t>idade</t>
  </si>
  <si>
    <t>DATA DE INGRESSO NO SERVIÇO PÚBLICO FEDERAL</t>
  </si>
  <si>
    <t>tempo de serviço público federal</t>
  </si>
  <si>
    <t>DATA DE INGRESSO NO SERVIÇO PÚBLICO</t>
  </si>
  <si>
    <t>tempo de serviço público</t>
  </si>
  <si>
    <t>Informações Cadastrais</t>
  </si>
  <si>
    <t>Nome servidor:</t>
  </si>
  <si>
    <t>Data de nascimento:</t>
  </si>
  <si>
    <t>Data de ingresso no Serviço Público Federal:</t>
  </si>
  <si>
    <t>Momento do pagamento do benefício:</t>
  </si>
  <si>
    <t>=</t>
  </si>
  <si>
    <t>I)</t>
  </si>
  <si>
    <t>II)</t>
  </si>
  <si>
    <t>III)</t>
  </si>
  <si>
    <t>(1)</t>
  </si>
  <si>
    <t>(2)</t>
  </si>
  <si>
    <t>Data da simulação:</t>
  </si>
  <si>
    <r>
      <t>Secretaria de Gestão de Pessoas e de Relações de Trabalho</t>
    </r>
    <r>
      <rPr>
        <sz val="10"/>
        <color indexed="8"/>
        <rFont val="Helvetica"/>
        <family val="2"/>
      </rPr>
      <t xml:space="preserve">
</t>
    </r>
    <r>
      <rPr>
        <b/>
        <sz val="9"/>
        <color rgb="FF000000"/>
        <rFont val="Helvetica"/>
        <family val="2"/>
      </rPr>
      <t>MINISTÉRIO DA GESTÃO E DA INOVAÇÃO EM SERVIÇOS PÚBLICOS</t>
    </r>
  </si>
  <si>
    <t>Referência</t>
  </si>
  <si>
    <t>tab port 18</t>
  </si>
  <si>
    <t>tab port 19</t>
  </si>
  <si>
    <t>tab port 20</t>
  </si>
  <si>
    <t>tab port 21</t>
  </si>
  <si>
    <t>tab port 22</t>
  </si>
  <si>
    <t>INPC</t>
  </si>
  <si>
    <t>DEA</t>
  </si>
  <si>
    <t>ACUM. TOTAL</t>
  </si>
  <si>
    <t>meses</t>
  </si>
  <si>
    <t>VALOR DO BENEFÍCIO CORRIGIDO AO LONGO DO TEMPO</t>
  </si>
  <si>
    <t>VALOR DO BENEFÍCIO CONCEDIDO</t>
  </si>
  <si>
    <t>MÊS DE CONCESSÃO</t>
  </si>
  <si>
    <t>VALOR - DEA</t>
  </si>
  <si>
    <t>VALOR DO BE ATUAL - 2023</t>
  </si>
  <si>
    <t>ANO</t>
  </si>
  <si>
    <t>CORREÇÃO (%)</t>
  </si>
  <si>
    <t>PARCELAS</t>
  </si>
  <si>
    <t>VALOR A PAGAR - MENSAL</t>
  </si>
  <si>
    <t>VALOR A PAGAR - TOTAL</t>
  </si>
  <si>
    <t>LEGISLAÇÃO</t>
  </si>
  <si>
    <t>PORTARIA Nº 9, DE 15 DE JANEIRO DE 2019</t>
  </si>
  <si>
    <t>PORTARIA Nº 3.659, DE 10 DE FEVEREIRO DE 2020</t>
  </si>
  <si>
    <t xml:space="preserve">PORTARIA SEPRT/ME Nº 477, DE 12 DE JANEIRO DE 2021 </t>
  </si>
  <si>
    <t>PORTARIA INTERMINISTERIAL MTP/ME Nº 12, DE 17 DE JANEIRO DE 2022</t>
  </si>
  <si>
    <t>PORTARIA INTERMINISTERIAL MPS/MF Nº 26, DE 10 DE JANEIRO DE 2023</t>
  </si>
  <si>
    <t>(3)</t>
  </si>
  <si>
    <t>Data que ocorreu a primeira contribuição à RPPS:</t>
  </si>
  <si>
    <t xml:space="preserve">Legislação </t>
  </si>
  <si>
    <t>Pareceres</t>
  </si>
  <si>
    <t>Art. 37 e §§ 14 a 16 da Constituição Federal</t>
  </si>
  <si>
    <t>Parecer nº 00100/2019/DECOR/CGU/AGU</t>
  </si>
  <si>
    <t>Lei nº 12.618, de 30 de abril de 2012</t>
  </si>
  <si>
    <t>Pareceres AGU BBL nº 6 e 7/2020</t>
  </si>
  <si>
    <r>
      <t xml:space="preserve">Teto do RGPS </t>
    </r>
    <r>
      <rPr>
        <vertAlign val="superscript"/>
        <sz val="11"/>
        <color theme="1" tint="0.14996795556505021"/>
        <rFont val="Helvetica"/>
        <family val="2"/>
      </rPr>
      <t>(3)</t>
    </r>
  </si>
  <si>
    <t>Valor da Remuneração de Contribuição</t>
  </si>
  <si>
    <r>
      <rPr>
        <b/>
        <sz val="11"/>
        <color theme="1"/>
        <rFont val="Calibri"/>
        <family val="2"/>
      </rPr>
      <t>∑</t>
    </r>
    <r>
      <rPr>
        <b/>
        <sz val="8"/>
        <color theme="1"/>
        <rFont val="Calibri"/>
        <family val="2"/>
        <scheme val="minor"/>
      </rPr>
      <t>/n</t>
    </r>
  </si>
  <si>
    <t>DATA DE SIMULAÇÃO</t>
  </si>
  <si>
    <t>LIMITE DE IDADE (&gt; DE 18 ANOS NA SIMULAÇÃO)</t>
  </si>
  <si>
    <t>MÊS DE MIGRAÇÃO</t>
  </si>
  <si>
    <t>PRIMEIRO MÊS DE MIGRAÇÃO</t>
  </si>
  <si>
    <r>
      <t xml:space="preserve">Deverão ser informados os valores das </t>
    </r>
    <r>
      <rPr>
        <b/>
        <sz val="11"/>
        <color theme="1" tint="0.249977111117893"/>
        <rFont val="Helvetica"/>
      </rPr>
      <t>REMUNERAÇÕES</t>
    </r>
    <r>
      <rPr>
        <sz val="11"/>
        <color theme="1" tint="0.249977111117893"/>
        <rFont val="Helvetica"/>
        <family val="2"/>
      </rPr>
      <t xml:space="preserve"> de </t>
    </r>
    <r>
      <rPr>
        <b/>
        <sz val="11"/>
        <color theme="1" tint="0.249977111117893"/>
        <rFont val="Helvetica"/>
      </rPr>
      <t>CONTRIBUIÇÃO</t>
    </r>
    <r>
      <rPr>
        <sz val="11"/>
        <color theme="1" tint="0.249977111117893"/>
        <rFont val="Helvetica"/>
        <family val="2"/>
      </rPr>
      <t xml:space="preserve"> </t>
    </r>
    <r>
      <rPr>
        <b/>
        <sz val="11"/>
        <rFont val="Helvetica"/>
        <family val="2"/>
      </rPr>
      <t>EFETIVAMENTE</t>
    </r>
    <r>
      <rPr>
        <sz val="11"/>
        <color theme="1" tint="0.249977111117893"/>
        <rFont val="Helvetica"/>
        <family val="2"/>
      </rPr>
      <t xml:space="preserve"> realizadas pelo servidor a </t>
    </r>
    <r>
      <rPr>
        <u/>
        <sz val="11"/>
        <color theme="1" tint="0.249977111117893"/>
        <rFont val="Helvetica"/>
        <family val="2"/>
      </rPr>
      <t>Regimes Próprios de Previdência Socia</t>
    </r>
    <r>
      <rPr>
        <sz val="11"/>
        <color theme="1" tint="0.249977111117893"/>
        <rFont val="Helvetica"/>
        <family val="2"/>
      </rPr>
      <t>l, de julho de 1994 ou desde a do início da contribuição, se posterior àquela competência, até à data de anterior a opção pelo Regime de Previdência Complementar</t>
    </r>
  </si>
  <si>
    <t>Benefício Especial RPPS (II-III) x I</t>
  </si>
  <si>
    <t xml:space="preserve">IMPORTANTE: </t>
  </si>
  <si>
    <t>Memória de cálculo do Benefício Especial</t>
  </si>
  <si>
    <t>Mês da migração para o RPC:</t>
  </si>
  <si>
    <r>
      <rPr>
        <b/>
        <sz val="12"/>
        <color theme="1" tint="0.14999847407452621"/>
        <rFont val="Helvetica"/>
      </rPr>
      <t xml:space="preserve">Tt </t>
    </r>
    <r>
      <rPr>
        <sz val="10"/>
        <color theme="1" tint="0.14999847407452621"/>
        <rFont val="Helvetica"/>
      </rPr>
      <t xml:space="preserve">(conforme estabelece o art.3º da Lei 12.618, de 2012) </t>
    </r>
  </si>
  <si>
    <r>
      <rPr>
        <b/>
        <sz val="12"/>
        <color theme="1" tint="0.14999847407452621"/>
        <rFont val="Helvetica"/>
      </rPr>
      <t>FC</t>
    </r>
    <r>
      <rPr>
        <sz val="11"/>
        <color theme="1" tint="0.14999847407452621"/>
        <rFont val="Helvetica"/>
        <family val="2"/>
      </rPr>
      <t xml:space="preserve"> </t>
    </r>
    <r>
      <rPr>
        <sz val="10"/>
        <color theme="1" tint="0.14999847407452621"/>
        <rFont val="Helvetica"/>
      </rPr>
      <t>(Fator de conversão) = Tc/Tt</t>
    </r>
  </si>
  <si>
    <r>
      <rPr>
        <b/>
        <sz val="12"/>
        <color theme="1" tint="0.14999847407452621"/>
        <rFont val="Helvetica"/>
      </rPr>
      <t>Tc</t>
    </r>
    <r>
      <rPr>
        <sz val="10"/>
        <color theme="1" tint="0.14999847407452621"/>
        <rFont val="Helvetica"/>
      </rPr>
      <t xml:space="preserve"> (quantidade de remunerações de contribuições mensais EFETIVAMENTE utilizadas para contribuir a regimes próprios de previdência)</t>
    </r>
    <r>
      <rPr>
        <sz val="11"/>
        <color theme="1" tint="0.14999847407452621"/>
        <rFont val="Helvetica"/>
        <family val="2"/>
      </rPr>
      <t xml:space="preserve"> </t>
    </r>
    <r>
      <rPr>
        <vertAlign val="superscript"/>
        <sz val="11"/>
        <color indexed="63"/>
        <rFont val="Helvetica"/>
        <family val="2"/>
      </rPr>
      <t>(1)(2)</t>
    </r>
  </si>
  <si>
    <t>Mês da concessão da aposentadoria:</t>
  </si>
  <si>
    <t xml:space="preserve">Observações </t>
  </si>
  <si>
    <t>(1) Esta planiha é um instrumento de caráter auxiliar, que busca  possibilitar ao servidor ter informações sobre o valor do Benefício Especial.</t>
  </si>
  <si>
    <t>(2) A Simulação é executada com base nas informações fornecedidas pelo servidor, não vinculando em nenhuma hipótese a Administração, sendo elaborada para cumprimento da decisão judicial exarada no Mandado de Segurança Coletivo nº 1078171-02.2022.4.01.3400.</t>
  </si>
  <si>
    <t>31/11/2023</t>
  </si>
  <si>
    <t>DATA DE ABERTURA DO PRAZO DE SIMULAÇÃO JUDICIAL</t>
  </si>
  <si>
    <t>Média aritmética simples das maiores remunerações de contribuição  EFETIVAMENTE utilizada pelo servidor para contribuir a Regimes Próprios de Previdência Social a que esteve vinculado, atualizadas pelo IPCA, correspondente a 80% de todo o período efetivamente contributivo desde a competência de julho de 1994 ou desde o início da contribuição, se posterior àquela competência, até o mês anterior a opção pelo Regime de Previdência Complementar por força de decisão judicial.</t>
  </si>
  <si>
    <t>Deverá ser considarado todo o período EFETIVAMENTE contribuído pelo servidor a regime próprio de previdência da União, dos Estados, do Distrito Federal ou dos Municípios.</t>
  </si>
  <si>
    <t>Deverá ser considerada a contribuição relativa à gratificação natalina de forma separada da base contribuição de dezembro.</t>
  </si>
  <si>
    <t xml:space="preserve"> Teto do RGPS  vigente no momento da simulação</t>
  </si>
  <si>
    <t>Planilha para simulação do Benefício Especial para fins de cumprimento da decisão judicial exarada no Mandado de Segurança Coletivo nº 1078815-42.2022.01.3400</t>
  </si>
  <si>
    <r>
      <rPr>
        <b/>
        <sz val="12"/>
        <color theme="1"/>
        <rFont val="Calibri"/>
        <family val="2"/>
      </rPr>
      <t xml:space="preserve">1. Público-Alvo:  </t>
    </r>
    <r>
      <rPr>
        <sz val="12"/>
        <color theme="1"/>
        <rFont val="Calibri"/>
        <family val="2"/>
      </rPr>
      <t xml:space="preserve">
1.1. Servidores substituídos do Sindicato Nacional dos Analistas-Tributários da Receita Federal do Brasil (Sindireceita), que ingressaram em cargo efetivo antes de 04/02/2013, amparados pela ação judicial nº 1078815-42.2022.4.01.3400.
</t>
    </r>
    <r>
      <rPr>
        <b/>
        <sz val="12"/>
        <color theme="1"/>
        <rFont val="Calibri"/>
        <family val="2"/>
      </rPr>
      <t>2. Premissas iniciais</t>
    </r>
    <r>
      <rPr>
        <sz val="12"/>
        <color theme="1"/>
        <rFont val="Calibri"/>
        <family val="2"/>
      </rPr>
      <t xml:space="preserve">
2.1. O BE é um benefício compensatório e não previdenciário.
2.2. Para o cálculo do BE somente serão utilizadas contribuições efetivamente realizadas a regimes próprios de previdência social da União, Estados, DF e Municípios (atentar que são poucos os municípios que possuem regimes próprios de previdência).
2.2.1. Não poderão ser utilizadas contribuições ao Regime Geral de Previdência Social (RGPS), mesmo que na condição de servidor público, ou de militar vinculado ao Sistema de Proteção Social dos Militares (SPSM).
2.2.1.1. Não poderão ser utilizadas, por si só, as informações averbadas com base em Certidão de Tempo de Contribuição (CTC), pois poderá haver períodos em que não houve efetiva contribuição.
2.2.1.2. O servidor deverá solicitar declaração junto a unidade gestora do RPP do ente federativo ao qual esteve vinculado, sendo que:
a) para períodos anteriores a julho/1994, o documento deverá conter a informação de vinculação ao RPPS e o período mensal discriminado de efetiva contribuição (não há necessidade de indicação de valores contribuídos);
b) para períodos a partir de julho/1994, o documento deverá conter a informação de vinculação ao RPPS e o período mensal discriminado de efetiva contribuição (com a necessária indicação das remunerações de contribuição);
2.3. Para fins de cálculo da "média" deverá ser apresentada a base contributiva para o Plano de Seguridade Social (PSS);
2.4. Para fins de cálculo do Tc (tempo de contribuição) deverá ser utilizado a quantidade de mês em que houve efetiva contribuição para o RPPS.
</t>
    </r>
    <r>
      <rPr>
        <b/>
        <sz val="12"/>
        <color theme="1"/>
        <rFont val="Calibri"/>
        <family val="2"/>
      </rPr>
      <t>3. Cálculo da Média</t>
    </r>
    <r>
      <rPr>
        <sz val="12"/>
        <color theme="1"/>
        <rFont val="Calibri"/>
        <family val="2"/>
      </rPr>
      <t xml:space="preserve">
3.1. Utilizará o valor das contribuições realizadas a partir de julho/1994 até o mês anterior à migração.
3.2. Deverá considerar somente as contribuições efetivamente vertidas pelo servidor a regimes próprios.
3.3. Poderá utilizar as bases de incidências contributivas a RPPS de Estados, DF e Municípios, desde que tenha ocorrido efetiva contribuição por parte do servidor.
</t>
    </r>
    <r>
      <rPr>
        <b/>
        <sz val="12"/>
        <color theme="1"/>
        <rFont val="Calibri"/>
        <family val="2"/>
      </rPr>
      <t>4. Tc</t>
    </r>
    <r>
      <rPr>
        <sz val="12"/>
        <color theme="1"/>
        <rFont val="Calibri"/>
        <family val="2"/>
      </rPr>
      <t xml:space="preserve">
4.1. Utiliza todo o tempo efetivamente contributivo do servidor a regimes próprios de previdência até o mês anterior à migração;
4.1.1. Poderá utilizar as bases de incidência efetivamente contribuídas aos RPPS de Estados, DF e Municípios, desde que tenha ocorrido efetiva contribuição por parte do servidor;
4.1.2. Utiliza-se somente a competência (mês) efetivamente contribuído;
4.1.3. O valor da contribuição não influência na determinação do período contributivo.
</t>
    </r>
    <r>
      <rPr>
        <b/>
        <sz val="12"/>
        <color theme="1"/>
        <rFont val="Calibri"/>
        <family val="2"/>
      </rPr>
      <t>5. Tt</t>
    </r>
    <r>
      <rPr>
        <sz val="12"/>
        <color theme="1"/>
        <rFont val="Calibri"/>
        <family val="2"/>
      </rPr>
      <t xml:space="preserve">
5.1. Está vinculado ao fundamento de aposentadoria do servidor.
5.2. A Lei nº 12.618, de 2012, estabelece, como regra, os seguintes Tt:
5.2.1. Tt igual a 455 (quatrocentos e cinquenta e cinco), quando se tratar de servidor titular de cargo efetivo da União, se homem;
5.2.2. Tt igual a 390 (trezentos e noventa), quando se tratar de servidor titular de cargo efetivo da União, se mulher, ou servidor da União titular de cargo efetivo de professor da educação infantil ou do ensino fundamental;
5.2.3. Tt igual a 325 (trezentos e vinte e cinco), quando se tratar de servidor titular de cargo efetivo da União de professor da educação infantil ou do ensino fundamental, se mulher.
</t>
    </r>
    <r>
      <rPr>
        <b/>
        <sz val="12"/>
        <color theme="1"/>
        <rFont val="Calibri"/>
        <family val="2"/>
      </rPr>
      <t xml:space="preserve">6. Outras Informações
</t>
    </r>
    <r>
      <rPr>
        <sz val="12"/>
        <color theme="1"/>
        <rFont val="Calibri"/>
        <family val="2"/>
      </rPr>
      <t>6.1 Os servidores vinculados ao RPPS por decisão judicial, quando da migração, terão os limites da decisão inicialmente concedida avaliadas, para não haver descumprimento em caso de vedação à migração.</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</si>
</sst>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 #,##0.00_-;_-* &quot;-&quot;??_-;_-@_-"/>
    <numFmt numFmtId="164" formatCode="_-&quot;R$&quot;\ * #,##0.00_-;\-&quot;R$&quot;\ * #,##0.00_-;_-&quot;R$&quot;\ * &quot;-&quot;??_-;_-@_-"/>
    <numFmt numFmtId="165" formatCode="[$-416]mmm\-yy;@"/>
    <numFmt numFmtId="166" formatCode="_-* #,##0.0000_-;\-* #,##0.0000_-;_-* &quot;-&quot;??_-;_-@_-"/>
    <numFmt numFmtId="167" formatCode="0.0000"/>
    <numFmt numFmtId="168" formatCode="mmm/yyyy"/>
    <numFmt numFmtId="169" formatCode="_-* #,##0.00000_-;\-* #,##0.00000_-;_-* &quot;-&quot;??_-;_-@_-"/>
  </numFmts>
  <fonts count="51" x14ac:knownFonts="1">
    <font>
      <sz val="11"/>
      <color theme="1"/>
      <name val="Calibri"/>
      <family val="2"/>
      <scheme val="minor"/>
    </font>
    <font>
      <b/>
      <sz val="11"/>
      <color indexed="8"/>
      <name val="Calibri"/>
      <family val="2"/>
    </font>
    <font>
      <b/>
      <sz val="8"/>
      <color indexed="8"/>
      <name val="Calibri"/>
      <family val="2"/>
    </font>
    <font>
      <vertAlign val="superscript"/>
      <sz val="11"/>
      <color indexed="63"/>
      <name val="Helvetica"/>
      <family val="2"/>
    </font>
    <font>
      <sz val="11"/>
      <color theme="1"/>
      <name val="Calibri"/>
      <family val="2"/>
      <scheme val="minor"/>
    </font>
    <font>
      <sz val="12"/>
      <color theme="1"/>
      <name val="Arial"/>
      <family val="2"/>
    </font>
    <font>
      <b/>
      <sz val="11"/>
      <color theme="1"/>
      <name val="Calibri"/>
      <family val="2"/>
      <scheme val="minor"/>
    </font>
    <font>
      <sz val="11"/>
      <color rgb="FFFF0000"/>
      <name val="Calibri"/>
      <family val="2"/>
      <scheme val="minor"/>
    </font>
    <font>
      <b/>
      <sz val="11"/>
      <color theme="0"/>
      <name val="Calibri"/>
      <family val="2"/>
      <scheme val="minor"/>
    </font>
    <font>
      <b/>
      <sz val="11"/>
      <name val="Calibri"/>
      <family val="2"/>
      <scheme val="minor"/>
    </font>
    <font>
      <sz val="11"/>
      <color theme="1"/>
      <name val="Helvetica"/>
      <family val="2"/>
    </font>
    <font>
      <sz val="12"/>
      <color theme="1"/>
      <name val="Helvetica"/>
      <family val="2"/>
    </font>
    <font>
      <b/>
      <sz val="11"/>
      <color theme="4" tint="-0.499984740745262"/>
      <name val="Helvetica"/>
      <family val="2"/>
    </font>
    <font>
      <b/>
      <sz val="12"/>
      <color theme="1"/>
      <name val="Helvetica"/>
      <family val="2"/>
    </font>
    <font>
      <sz val="10"/>
      <color theme="1" tint="0.34998626667073579"/>
      <name val="Helvetica"/>
      <family val="2"/>
    </font>
    <font>
      <sz val="10"/>
      <color theme="1"/>
      <name val="Helvetica"/>
      <family val="2"/>
    </font>
    <font>
      <sz val="8"/>
      <color theme="1"/>
      <name val="Helvetica"/>
      <family val="2"/>
    </font>
    <font>
      <sz val="9"/>
      <color theme="1"/>
      <name val="Helvetica"/>
      <family val="2"/>
    </font>
    <font>
      <sz val="11"/>
      <color rgb="FFFF0000"/>
      <name val="Helvetica"/>
      <family val="2"/>
    </font>
    <font>
      <b/>
      <sz val="14"/>
      <color theme="1"/>
      <name val="Helvetica"/>
      <family val="2"/>
    </font>
    <font>
      <sz val="11"/>
      <color theme="1" tint="0.14999847407452621"/>
      <name val="Helvetica"/>
      <family val="2"/>
    </font>
    <font>
      <sz val="8"/>
      <color theme="1" tint="0.14999847407452621"/>
      <name val="Helvetica"/>
      <family val="2"/>
    </font>
    <font>
      <b/>
      <sz val="11"/>
      <color theme="5" tint="-0.499984740745262"/>
      <name val="Helvetica"/>
      <family val="2"/>
    </font>
    <font>
      <b/>
      <sz val="12"/>
      <color theme="5" tint="-0.499984740745262"/>
      <name val="Helvetica"/>
      <family val="2"/>
    </font>
    <font>
      <b/>
      <sz val="11"/>
      <color theme="1" tint="0.14999847407452621"/>
      <name val="Helvetica"/>
      <family val="2"/>
    </font>
    <font>
      <sz val="10"/>
      <color theme="1" tint="0.14999847407452621"/>
      <name val="Helvetica"/>
      <family val="2"/>
    </font>
    <font>
      <sz val="9"/>
      <color theme="1" tint="0.14999847407452621"/>
      <name val="Helvetica"/>
      <family val="2"/>
    </font>
    <font>
      <b/>
      <sz val="10"/>
      <color theme="1" tint="0.14999847407452621"/>
      <name val="Helvetica"/>
      <family val="2"/>
    </font>
    <font>
      <sz val="11"/>
      <color theme="0"/>
      <name val="Helvetica"/>
      <family val="2"/>
    </font>
    <font>
      <sz val="11"/>
      <color rgb="FF941100"/>
      <name val="Helvetica"/>
      <family val="2"/>
    </font>
    <font>
      <sz val="11"/>
      <color theme="1"/>
      <name val="Calibri"/>
      <family val="2"/>
    </font>
    <font>
      <b/>
      <sz val="14"/>
      <color theme="5" tint="-0.499984740745262"/>
      <name val="Helvetica"/>
      <family val="2"/>
    </font>
    <font>
      <sz val="11"/>
      <color theme="0"/>
      <name val="Calibri"/>
      <family val="2"/>
      <scheme val="minor"/>
    </font>
    <font>
      <b/>
      <sz val="16"/>
      <color theme="0"/>
      <name val="Calibri"/>
      <family val="2"/>
      <scheme val="minor"/>
    </font>
    <font>
      <sz val="11"/>
      <color theme="1" tint="0.249977111117893"/>
      <name val="Helvetica"/>
      <family val="2"/>
    </font>
    <font>
      <sz val="10"/>
      <color indexed="8"/>
      <name val="Helvetica"/>
      <family val="2"/>
    </font>
    <font>
      <b/>
      <sz val="9"/>
      <color rgb="FF000000"/>
      <name val="Helvetica"/>
      <family val="2"/>
    </font>
    <font>
      <b/>
      <sz val="11"/>
      <name val="Helvetica"/>
      <family val="2"/>
    </font>
    <font>
      <vertAlign val="superscript"/>
      <sz val="11"/>
      <color theme="1" tint="0.14996795556505021"/>
      <name val="Helvetica"/>
      <family val="2"/>
    </font>
    <font>
      <u/>
      <sz val="11"/>
      <color theme="1" tint="0.249977111117893"/>
      <name val="Helvetica"/>
      <family val="2"/>
    </font>
    <font>
      <b/>
      <sz val="11"/>
      <color theme="1"/>
      <name val="Calibri"/>
      <family val="2"/>
    </font>
    <font>
      <b/>
      <sz val="8"/>
      <color theme="1"/>
      <name val="Calibri"/>
      <family val="2"/>
      <scheme val="minor"/>
    </font>
    <font>
      <b/>
      <sz val="11"/>
      <color theme="1" tint="0.249977111117893"/>
      <name val="Helvetica"/>
    </font>
    <font>
      <b/>
      <sz val="12"/>
      <color theme="1" tint="0.14999847407452621"/>
      <name val="Helvetica"/>
      <family val="2"/>
    </font>
    <font>
      <sz val="10"/>
      <color theme="1" tint="0.14999847407452621"/>
      <name val="Helvetica"/>
    </font>
    <font>
      <b/>
      <sz val="14"/>
      <name val="Helvetica"/>
    </font>
    <font>
      <sz val="11"/>
      <color theme="1" tint="0.14999847407452621"/>
      <name val="Helvetica"/>
    </font>
    <font>
      <b/>
      <sz val="12"/>
      <color theme="1" tint="0.14999847407452621"/>
      <name val="Helvetica"/>
    </font>
    <font>
      <sz val="11"/>
      <name val="Calibri"/>
      <family val="2"/>
      <scheme val="minor"/>
    </font>
    <font>
      <sz val="12"/>
      <color theme="1"/>
      <name val="Calibri"/>
      <family val="2"/>
    </font>
    <font>
      <b/>
      <sz val="12"/>
      <color theme="1"/>
      <name val="Calibri"/>
      <family val="2"/>
    </font>
  </fonts>
  <fills count="12">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8" tint="-0.249977111117893"/>
        <bgColor indexed="64"/>
      </patternFill>
    </fill>
    <fill>
      <patternFill patternType="solid">
        <fgColor theme="8" tint="-0.499984740745262"/>
        <bgColor indexed="64"/>
      </patternFill>
    </fill>
    <fill>
      <patternFill patternType="solid">
        <fgColor theme="1" tint="0.499984740745262"/>
        <bgColor indexed="64"/>
      </patternFill>
    </fill>
    <fill>
      <patternFill patternType="solid">
        <fgColor theme="8"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theme="0" tint="-0.499984740745262"/>
      </bottom>
      <diagonal/>
    </border>
    <border>
      <left/>
      <right style="thin">
        <color theme="0" tint="-0.34998626667073579"/>
      </right>
      <top/>
      <bottom style="thin">
        <color theme="0" tint="-0.34998626667073579"/>
      </bottom>
      <diagonal/>
    </border>
    <border>
      <left/>
      <right/>
      <top/>
      <bottom style="thin">
        <color theme="1" tint="0.34998626667073579"/>
      </bottom>
      <diagonal/>
    </border>
    <border>
      <left style="thin">
        <color theme="1" tint="0.34998626667073579"/>
      </left>
      <right/>
      <top/>
      <bottom/>
      <diagonal/>
    </border>
    <border>
      <left/>
      <right style="thin">
        <color theme="1" tint="0.34998626667073579"/>
      </right>
      <top/>
      <bottom/>
      <diagonal/>
    </border>
    <border>
      <left/>
      <right/>
      <top style="thin">
        <color theme="1" tint="0.34998626667073579"/>
      </top>
      <bottom/>
      <diagonal/>
    </border>
    <border>
      <left/>
      <right/>
      <top/>
      <bottom style="thin">
        <color theme="0" tint="-0.34998626667073579"/>
      </bottom>
      <diagonal/>
    </border>
    <border>
      <left style="thin">
        <color theme="9" tint="-0.24994659260841701"/>
      </left>
      <right/>
      <top style="thin">
        <color theme="9" tint="-0.24994659260841701"/>
      </top>
      <bottom style="thin">
        <color theme="9" tint="-0.24994659260841701"/>
      </bottom>
      <diagonal/>
    </border>
    <border>
      <left/>
      <right/>
      <top style="thin">
        <color theme="9" tint="-0.24994659260841701"/>
      </top>
      <bottom style="thin">
        <color theme="9" tint="-0.24994659260841701"/>
      </bottom>
      <diagonal/>
    </border>
    <border>
      <left/>
      <right style="thin">
        <color theme="9" tint="-0.24994659260841701"/>
      </right>
      <top style="thin">
        <color theme="9" tint="-0.24994659260841701"/>
      </top>
      <bottom style="thin">
        <color theme="9" tint="-0.24994659260841701"/>
      </bottom>
      <diagonal/>
    </border>
    <border>
      <left/>
      <right style="thin">
        <color theme="0" tint="-0.34998626667073579"/>
      </right>
      <top/>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thin">
        <color indexed="64"/>
      </left>
      <right/>
      <top/>
      <bottom style="thin">
        <color theme="1" tint="0.499984740745262"/>
      </bottom>
      <diagonal/>
    </border>
    <border>
      <left/>
      <right style="thin">
        <color indexed="64"/>
      </right>
      <top/>
      <bottom style="thin">
        <color theme="1" tint="0.499984740745262"/>
      </bottom>
      <diagonal/>
    </border>
  </borders>
  <cellStyleXfs count="7">
    <xf numFmtId="0" fontId="0" fillId="0" borderId="0"/>
    <xf numFmtId="164" fontId="4" fillId="0" borderId="0" applyFont="0" applyFill="0" applyBorder="0" applyAlignment="0" applyProtection="0"/>
    <xf numFmtId="0" fontId="5" fillId="0" borderId="0"/>
    <xf numFmtId="9"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cellStyleXfs>
  <cellXfs count="174">
    <xf numFmtId="0" fontId="0" fillId="0" borderId="0" xfId="0"/>
    <xf numFmtId="0" fontId="0" fillId="0" borderId="1" xfId="0" applyBorder="1"/>
    <xf numFmtId="0" fontId="0" fillId="0" borderId="1" xfId="0" applyBorder="1" applyAlignment="1">
      <alignment horizontal="center"/>
    </xf>
    <xf numFmtId="43" fontId="4" fillId="0" borderId="1" xfId="4" applyFont="1" applyBorder="1"/>
    <xf numFmtId="0" fontId="6" fillId="0" borderId="1" xfId="0" applyFont="1" applyBorder="1" applyAlignment="1">
      <alignment horizontal="center"/>
    </xf>
    <xf numFmtId="165" fontId="0" fillId="0" borderId="1" xfId="0" applyNumberFormat="1" applyBorder="1" applyAlignment="1">
      <alignment horizontal="center"/>
    </xf>
    <xf numFmtId="43" fontId="0" fillId="0" borderId="1" xfId="0" applyNumberFormat="1" applyBorder="1"/>
    <xf numFmtId="0" fontId="6" fillId="2" borderId="1" xfId="0" applyFont="1" applyFill="1" applyBorder="1" applyAlignment="1">
      <alignment horizontal="center"/>
    </xf>
    <xf numFmtId="17" fontId="0" fillId="3" borderId="1" xfId="0" applyNumberFormat="1" applyFill="1" applyBorder="1"/>
    <xf numFmtId="0" fontId="0" fillId="3" borderId="1" xfId="0" applyFill="1" applyBorder="1"/>
    <xf numFmtId="166" fontId="4" fillId="3" borderId="1" xfId="4" applyNumberFormat="1" applyFont="1" applyFill="1" applyBorder="1"/>
    <xf numFmtId="165" fontId="6" fillId="4" borderId="1" xfId="0" applyNumberFormat="1" applyFont="1" applyFill="1" applyBorder="1" applyAlignment="1">
      <alignment horizontal="center"/>
    </xf>
    <xf numFmtId="165" fontId="6" fillId="4" borderId="2" xfId="0" applyNumberFormat="1" applyFont="1" applyFill="1" applyBorder="1" applyAlignment="1">
      <alignment horizontal="center"/>
    </xf>
    <xf numFmtId="0" fontId="0" fillId="2" borderId="0" xfId="0" applyFill="1"/>
    <xf numFmtId="43" fontId="0" fillId="0" borderId="0" xfId="0" applyNumberFormat="1"/>
    <xf numFmtId="0" fontId="10" fillId="0" borderId="3" xfId="0" applyFont="1" applyBorder="1" applyProtection="1">
      <protection hidden="1"/>
    </xf>
    <xf numFmtId="0" fontId="11" fillId="0" borderId="0" xfId="0" applyFont="1" applyProtection="1">
      <protection hidden="1"/>
    </xf>
    <xf numFmtId="0" fontId="12" fillId="0" borderId="0" xfId="0" applyFont="1" applyProtection="1">
      <protection hidden="1"/>
    </xf>
    <xf numFmtId="0" fontId="10" fillId="0" borderId="0" xfId="0" applyFont="1" applyProtection="1">
      <protection hidden="1"/>
    </xf>
    <xf numFmtId="0" fontId="13" fillId="0" borderId="11" xfId="0" applyFont="1" applyBorder="1" applyProtection="1">
      <protection hidden="1"/>
    </xf>
    <xf numFmtId="0" fontId="14" fillId="0" borderId="0" xfId="0" applyFont="1" applyProtection="1">
      <protection hidden="1"/>
    </xf>
    <xf numFmtId="0" fontId="15" fillId="0" borderId="0" xfId="0" applyFont="1" applyProtection="1">
      <protection hidden="1"/>
    </xf>
    <xf numFmtId="0" fontId="16" fillId="0" borderId="0" xfId="0" applyFont="1" applyProtection="1">
      <protection hidden="1"/>
    </xf>
    <xf numFmtId="0" fontId="10" fillId="0" borderId="5" xfId="0" applyFont="1" applyBorder="1" applyProtection="1">
      <protection hidden="1"/>
    </xf>
    <xf numFmtId="0" fontId="16" fillId="0" borderId="5" xfId="0" applyFont="1" applyBorder="1" applyProtection="1">
      <protection hidden="1"/>
    </xf>
    <xf numFmtId="2" fontId="0" fillId="3" borderId="1" xfId="0" applyNumberFormat="1" applyFill="1" applyBorder="1"/>
    <xf numFmtId="0" fontId="10" fillId="7" borderId="0" xfId="0" applyFont="1" applyFill="1"/>
    <xf numFmtId="164" fontId="15" fillId="7" borderId="2" xfId="1" applyFont="1" applyFill="1" applyBorder="1" applyProtection="1">
      <protection locked="0"/>
    </xf>
    <xf numFmtId="0" fontId="20" fillId="0" borderId="0" xfId="0" applyFont="1" applyProtection="1">
      <protection hidden="1"/>
    </xf>
    <xf numFmtId="0" fontId="21" fillId="0" borderId="0" xfId="0" applyFont="1" applyProtection="1">
      <protection hidden="1"/>
    </xf>
    <xf numFmtId="164" fontId="20" fillId="0" borderId="0" xfId="0" applyNumberFormat="1" applyFont="1" applyProtection="1">
      <protection hidden="1"/>
    </xf>
    <xf numFmtId="0" fontId="23" fillId="0" borderId="11" xfId="0" applyFont="1" applyBorder="1" applyProtection="1">
      <protection hidden="1"/>
    </xf>
    <xf numFmtId="0" fontId="24" fillId="0" borderId="0" xfId="0" applyFont="1" applyProtection="1">
      <protection hidden="1"/>
    </xf>
    <xf numFmtId="0" fontId="20" fillId="0" borderId="3" xfId="0" applyFont="1" applyBorder="1" applyProtection="1">
      <protection hidden="1"/>
    </xf>
    <xf numFmtId="0" fontId="20" fillId="0" borderId="0" xfId="0" applyFont="1" applyAlignment="1" applyProtection="1">
      <alignment horizontal="center" vertical="center"/>
      <protection hidden="1"/>
    </xf>
    <xf numFmtId="0" fontId="24" fillId="0" borderId="0" xfId="0" applyFont="1" applyAlignment="1" applyProtection="1">
      <alignment horizontal="right"/>
      <protection hidden="1"/>
    </xf>
    <xf numFmtId="0" fontId="24" fillId="0" borderId="0" xfId="0" applyFont="1" applyAlignment="1" applyProtection="1">
      <alignment horizontal="right" vertical="top"/>
      <protection hidden="1"/>
    </xf>
    <xf numFmtId="0" fontId="21" fillId="0" borderId="3" xfId="0" applyFont="1" applyBorder="1" applyProtection="1">
      <protection hidden="1"/>
    </xf>
    <xf numFmtId="0" fontId="21" fillId="0" borderId="0" xfId="0" applyFont="1" applyAlignment="1" applyProtection="1">
      <alignment vertical="top"/>
      <protection hidden="1"/>
    </xf>
    <xf numFmtId="0" fontId="10" fillId="7" borderId="13" xfId="0" applyFont="1" applyFill="1" applyBorder="1"/>
    <xf numFmtId="0" fontId="10" fillId="7" borderId="14" xfId="0" applyFont="1" applyFill="1" applyBorder="1"/>
    <xf numFmtId="0" fontId="10" fillId="7" borderId="15" xfId="0" applyFont="1" applyFill="1" applyBorder="1"/>
    <xf numFmtId="0" fontId="10" fillId="4" borderId="0" xfId="0" applyFont="1" applyFill="1"/>
    <xf numFmtId="0" fontId="11" fillId="4" borderId="0" xfId="0" applyFont="1" applyFill="1"/>
    <xf numFmtId="0" fontId="23" fillId="4" borderId="0" xfId="0" applyFont="1" applyFill="1"/>
    <xf numFmtId="164" fontId="10" fillId="7" borderId="13" xfId="1" applyFont="1" applyFill="1" applyBorder="1" applyAlignment="1"/>
    <xf numFmtId="164" fontId="11" fillId="4" borderId="0" xfId="1" applyFont="1" applyFill="1" applyBorder="1"/>
    <xf numFmtId="14" fontId="20" fillId="4" borderId="12" xfId="0" applyNumberFormat="1" applyFont="1" applyFill="1" applyBorder="1" applyAlignment="1" applyProtection="1">
      <alignment horizontal="center"/>
      <protection locked="0"/>
    </xf>
    <xf numFmtId="0" fontId="10" fillId="4" borderId="0" xfId="0" applyFont="1" applyFill="1" applyProtection="1">
      <protection hidden="1"/>
    </xf>
    <xf numFmtId="0" fontId="16" fillId="4" borderId="0" xfId="0" applyFont="1" applyFill="1" applyProtection="1">
      <protection hidden="1"/>
    </xf>
    <xf numFmtId="0" fontId="23" fillId="0" borderId="0" xfId="0" applyFont="1" applyProtection="1">
      <protection hidden="1"/>
    </xf>
    <xf numFmtId="0" fontId="28" fillId="0" borderId="0" xfId="0" applyFont="1" applyProtection="1">
      <protection hidden="1"/>
    </xf>
    <xf numFmtId="0" fontId="29" fillId="0" borderId="0" xfId="0" applyFont="1" applyProtection="1">
      <protection hidden="1"/>
    </xf>
    <xf numFmtId="0" fontId="28" fillId="7" borderId="0" xfId="0" applyFont="1" applyFill="1" applyProtection="1">
      <protection hidden="1"/>
    </xf>
    <xf numFmtId="0" fontId="0" fillId="0" borderId="0" xfId="0" applyAlignment="1">
      <alignment vertical="center"/>
    </xf>
    <xf numFmtId="0" fontId="8" fillId="5" borderId="0" xfId="0" applyFont="1" applyFill="1" applyAlignment="1">
      <alignment horizontal="center"/>
    </xf>
    <xf numFmtId="0" fontId="0" fillId="5" borderId="0" xfId="0" applyFill="1" applyAlignment="1">
      <alignment horizontal="left" wrapText="1" indent="2"/>
    </xf>
    <xf numFmtId="0" fontId="0" fillId="5" borderId="0" xfId="0" applyFill="1"/>
    <xf numFmtId="0" fontId="0" fillId="2" borderId="0" xfId="0" applyFill="1" applyAlignment="1">
      <alignment vertical="center"/>
    </xf>
    <xf numFmtId="0" fontId="20" fillId="6" borderId="18" xfId="0" applyFont="1" applyFill="1" applyBorder="1" applyAlignment="1" applyProtection="1">
      <alignment vertical="center"/>
      <protection hidden="1"/>
    </xf>
    <xf numFmtId="0" fontId="20" fillId="6" borderId="19" xfId="0" applyFont="1" applyFill="1" applyBorder="1" applyAlignment="1" applyProtection="1">
      <alignment vertical="center"/>
      <protection hidden="1"/>
    </xf>
    <xf numFmtId="0" fontId="20" fillId="6" borderId="19" xfId="0" applyFont="1" applyFill="1" applyBorder="1" applyAlignment="1" applyProtection="1">
      <alignment horizontal="center" vertical="center"/>
      <protection hidden="1"/>
    </xf>
    <xf numFmtId="0" fontId="13" fillId="0" borderId="0" xfId="0" applyFont="1" applyProtection="1">
      <protection hidden="1"/>
    </xf>
    <xf numFmtId="164" fontId="26" fillId="0" borderId="0" xfId="0" applyNumberFormat="1" applyFont="1" applyProtection="1">
      <protection hidden="1"/>
    </xf>
    <xf numFmtId="164" fontId="16" fillId="0" borderId="0" xfId="0" applyNumberFormat="1" applyFont="1" applyProtection="1">
      <protection hidden="1"/>
    </xf>
    <xf numFmtId="164" fontId="20" fillId="4" borderId="12" xfId="1" applyFont="1" applyFill="1" applyBorder="1" applyAlignment="1" applyProtection="1">
      <alignment horizontal="center" vertical="center"/>
      <protection locked="0"/>
    </xf>
    <xf numFmtId="165" fontId="20" fillId="4" borderId="12" xfId="0" applyNumberFormat="1" applyFont="1" applyFill="1" applyBorder="1" applyAlignment="1" applyProtection="1">
      <alignment horizontal="center" vertical="center"/>
      <protection locked="0"/>
    </xf>
    <xf numFmtId="164" fontId="20" fillId="4" borderId="12" xfId="1" applyFont="1" applyFill="1" applyBorder="1" applyAlignment="1" applyProtection="1">
      <alignment horizontal="center" vertical="center"/>
    </xf>
    <xf numFmtId="10" fontId="20" fillId="4" borderId="12" xfId="3" applyNumberFormat="1" applyFont="1" applyFill="1" applyBorder="1" applyAlignment="1" applyProtection="1">
      <alignment horizontal="center" vertical="center"/>
    </xf>
    <xf numFmtId="0" fontId="20" fillId="4" borderId="12" xfId="3" applyNumberFormat="1" applyFont="1" applyFill="1" applyBorder="1" applyAlignment="1" applyProtection="1">
      <alignment horizontal="center" vertical="center"/>
    </xf>
    <xf numFmtId="0" fontId="6" fillId="0" borderId="0" xfId="0" applyFont="1" applyAlignment="1">
      <alignment horizontal="center"/>
    </xf>
    <xf numFmtId="0" fontId="0" fillId="0" borderId="0" xfId="0" applyAlignment="1">
      <alignment horizontal="center"/>
    </xf>
    <xf numFmtId="0" fontId="0" fillId="0" borderId="0" xfId="0" applyAlignment="1">
      <alignment horizontal="center" vertical="center"/>
    </xf>
    <xf numFmtId="17" fontId="0" fillId="0" borderId="0" xfId="0" applyNumberFormat="1" applyAlignment="1">
      <alignment horizontal="center" vertical="center"/>
    </xf>
    <xf numFmtId="2" fontId="32" fillId="0" borderId="0" xfId="0" applyNumberFormat="1" applyFont="1" applyAlignment="1">
      <alignment horizontal="center" vertical="center"/>
    </xf>
    <xf numFmtId="0" fontId="32" fillId="0" borderId="0" xfId="0" applyFont="1" applyAlignment="1">
      <alignment horizontal="center" vertical="center"/>
    </xf>
    <xf numFmtId="0" fontId="6" fillId="0" borderId="0" xfId="0" applyFont="1" applyAlignment="1">
      <alignment horizontal="center" vertical="center"/>
    </xf>
    <xf numFmtId="43" fontId="7" fillId="0" borderId="0" xfId="4" applyFont="1" applyAlignment="1" applyProtection="1">
      <alignment horizontal="center" vertical="center"/>
    </xf>
    <xf numFmtId="17" fontId="0" fillId="0" borderId="0" xfId="0" applyNumberFormat="1" applyAlignment="1">
      <alignment horizontal="center"/>
    </xf>
    <xf numFmtId="0" fontId="32" fillId="0" borderId="0" xfId="0" applyFont="1" applyAlignment="1">
      <alignment horizontal="center"/>
    </xf>
    <xf numFmtId="0" fontId="0" fillId="0" borderId="0" xfId="0" applyAlignment="1">
      <alignment horizontal="left" vertical="center"/>
    </xf>
    <xf numFmtId="164" fontId="0" fillId="0" borderId="0" xfId="0" applyNumberFormat="1" applyAlignment="1">
      <alignment horizontal="center" vertical="center"/>
    </xf>
    <xf numFmtId="0" fontId="7" fillId="0" borderId="0" xfId="0" applyFont="1" applyAlignment="1">
      <alignment horizontal="center" vertical="center"/>
    </xf>
    <xf numFmtId="0" fontId="7" fillId="0" borderId="0" xfId="0" applyFont="1" applyAlignment="1">
      <alignment horizontal="center"/>
    </xf>
    <xf numFmtId="17" fontId="0" fillId="7" borderId="0" xfId="0" applyNumberFormat="1" applyFill="1" applyAlignment="1">
      <alignment horizontal="center"/>
    </xf>
    <xf numFmtId="0" fontId="0" fillId="7" borderId="0" xfId="0" applyFill="1" applyAlignment="1">
      <alignment horizontal="center"/>
    </xf>
    <xf numFmtId="0" fontId="0" fillId="7" borderId="0" xfId="0" applyFill="1" applyAlignment="1">
      <alignment horizontal="center" vertical="center"/>
    </xf>
    <xf numFmtId="0" fontId="6" fillId="0" borderId="4" xfId="0" applyFont="1" applyBorder="1" applyAlignment="1">
      <alignment horizontal="center" vertical="center"/>
    </xf>
    <xf numFmtId="0" fontId="0" fillId="0" borderId="4" xfId="0" applyBorder="1" applyAlignment="1">
      <alignment horizontal="center" vertical="center"/>
    </xf>
    <xf numFmtId="0" fontId="6" fillId="0" borderId="4" xfId="0" applyFont="1" applyBorder="1" applyAlignment="1">
      <alignment vertical="center"/>
    </xf>
    <xf numFmtId="164" fontId="24" fillId="0" borderId="0" xfId="1" applyFont="1" applyBorder="1" applyAlignment="1" applyProtection="1">
      <alignment horizontal="center" vertical="center"/>
      <protection hidden="1"/>
    </xf>
    <xf numFmtId="0" fontId="22" fillId="7" borderId="1" xfId="0" applyFont="1" applyFill="1" applyBorder="1" applyAlignment="1">
      <alignment horizontal="center" vertical="center"/>
    </xf>
    <xf numFmtId="164" fontId="22" fillId="7" borderId="1" xfId="1" applyFont="1" applyFill="1" applyBorder="1" applyAlignment="1">
      <alignment horizontal="center" vertical="center" wrapText="1"/>
    </xf>
    <xf numFmtId="0" fontId="21" fillId="0" borderId="0" xfId="0" quotePrefix="1" applyFont="1" applyAlignment="1" applyProtection="1">
      <alignment vertical="top"/>
      <protection hidden="1"/>
    </xf>
    <xf numFmtId="1" fontId="20" fillId="4" borderId="12" xfId="4" applyNumberFormat="1" applyFont="1" applyFill="1" applyBorder="1" applyAlignment="1" applyProtection="1">
      <alignment horizontal="center"/>
    </xf>
    <xf numFmtId="0" fontId="27" fillId="0" borderId="0" xfId="0" applyFont="1" applyAlignment="1" applyProtection="1">
      <alignment horizontal="left" vertical="top" wrapText="1"/>
      <protection hidden="1"/>
    </xf>
    <xf numFmtId="0" fontId="0" fillId="5" borderId="0" xfId="0" applyFill="1" applyAlignment="1">
      <alignment wrapText="1"/>
    </xf>
    <xf numFmtId="0" fontId="0" fillId="5" borderId="0" xfId="0" applyFill="1" applyAlignment="1">
      <alignment horizontal="left" wrapText="1"/>
    </xf>
    <xf numFmtId="0" fontId="9" fillId="5" borderId="0" xfId="0" applyFont="1" applyFill="1" applyAlignment="1">
      <alignment horizontal="center"/>
    </xf>
    <xf numFmtId="43" fontId="0" fillId="0" borderId="1" xfId="4" applyFont="1" applyBorder="1"/>
    <xf numFmtId="0" fontId="0" fillId="5" borderId="1" xfId="0" applyFill="1" applyBorder="1"/>
    <xf numFmtId="14" fontId="0" fillId="0" borderId="1" xfId="0" applyNumberFormat="1" applyBorder="1"/>
    <xf numFmtId="14" fontId="0" fillId="0" borderId="1" xfId="0" applyNumberFormat="1" applyBorder="1" applyAlignment="1">
      <alignment horizontal="center"/>
    </xf>
    <xf numFmtId="14" fontId="0" fillId="5" borderId="1" xfId="0" applyNumberFormat="1" applyFill="1" applyBorder="1" applyAlignment="1">
      <alignment horizontal="center"/>
    </xf>
    <xf numFmtId="14" fontId="0" fillId="5" borderId="1" xfId="0" applyNumberFormat="1" applyFill="1" applyBorder="1"/>
    <xf numFmtId="168" fontId="10" fillId="7" borderId="2" xfId="0" applyNumberFormat="1" applyFont="1" applyFill="1" applyBorder="1" applyAlignment="1" applyProtection="1">
      <alignment horizontal="center"/>
      <protection hidden="1"/>
    </xf>
    <xf numFmtId="168" fontId="0" fillId="0" borderId="1" xfId="0" applyNumberFormat="1" applyBorder="1" applyAlignment="1">
      <alignment horizontal="center"/>
    </xf>
    <xf numFmtId="0" fontId="24" fillId="0" borderId="0" xfId="0" applyFont="1" applyAlignment="1" applyProtection="1">
      <alignment horizontal="left"/>
      <protection hidden="1"/>
    </xf>
    <xf numFmtId="0" fontId="20" fillId="11" borderId="0" xfId="0" applyFont="1" applyFill="1" applyAlignment="1" applyProtection="1">
      <alignment horizontal="center" vertical="center"/>
      <protection hidden="1"/>
    </xf>
    <xf numFmtId="0" fontId="21" fillId="0" borderId="0" xfId="0" applyFont="1" applyAlignment="1" applyProtection="1">
      <alignment wrapText="1"/>
      <protection hidden="1"/>
    </xf>
    <xf numFmtId="0" fontId="27" fillId="0" borderId="0" xfId="0" applyFont="1" applyAlignment="1" applyProtection="1">
      <alignment vertical="top" wrapText="1"/>
      <protection hidden="1"/>
    </xf>
    <xf numFmtId="0" fontId="44" fillId="0" borderId="0" xfId="0" applyFont="1" applyAlignment="1" applyProtection="1">
      <alignment horizontal="left" vertical="top" wrapText="1"/>
      <protection hidden="1"/>
    </xf>
    <xf numFmtId="168" fontId="20" fillId="0" borderId="0" xfId="0" applyNumberFormat="1" applyFont="1" applyAlignment="1" applyProtection="1">
      <alignment horizontal="center" vertical="center"/>
      <protection locked="0"/>
    </xf>
    <xf numFmtId="168" fontId="20" fillId="4" borderId="23" xfId="4" applyNumberFormat="1" applyFont="1" applyFill="1" applyBorder="1" applyAlignment="1" applyProtection="1">
      <alignment horizontal="center"/>
      <protection locked="0"/>
    </xf>
    <xf numFmtId="168" fontId="20" fillId="4" borderId="23" xfId="0" applyNumberFormat="1" applyFont="1" applyFill="1" applyBorder="1" applyAlignment="1" applyProtection="1">
      <alignment horizontal="center" vertical="center"/>
      <protection locked="0"/>
    </xf>
    <xf numFmtId="0" fontId="10" fillId="0" borderId="11" xfId="0" applyFont="1" applyBorder="1" applyProtection="1">
      <protection hidden="1"/>
    </xf>
    <xf numFmtId="0" fontId="46" fillId="0" borderId="0" xfId="0" applyFont="1" applyAlignment="1" applyProtection="1">
      <alignment vertical="center"/>
      <protection hidden="1"/>
    </xf>
    <xf numFmtId="0" fontId="46" fillId="0" borderId="0" xfId="0" applyFont="1" applyProtection="1">
      <protection hidden="1"/>
    </xf>
    <xf numFmtId="14" fontId="20" fillId="4" borderId="21" xfId="0" applyNumberFormat="1" applyFont="1" applyFill="1" applyBorder="1" applyAlignment="1" applyProtection="1">
      <alignment horizontal="center"/>
      <protection locked="0"/>
    </xf>
    <xf numFmtId="14" fontId="20" fillId="0" borderId="0" xfId="0" applyNumberFormat="1" applyFont="1" applyAlignment="1" applyProtection="1">
      <alignment horizontal="center"/>
      <protection locked="0"/>
    </xf>
    <xf numFmtId="0" fontId="20" fillId="0" borderId="24" xfId="0" applyFont="1" applyBorder="1" applyProtection="1">
      <protection hidden="1"/>
    </xf>
    <xf numFmtId="0" fontId="27" fillId="0" borderId="22" xfId="0" applyFont="1" applyBorder="1" applyAlignment="1" applyProtection="1">
      <alignment vertical="top"/>
      <protection hidden="1"/>
    </xf>
    <xf numFmtId="0" fontId="27" fillId="0" borderId="22" xfId="0" applyFont="1" applyBorder="1" applyAlignment="1" applyProtection="1">
      <alignment vertical="top" wrapText="1"/>
      <protection hidden="1"/>
    </xf>
    <xf numFmtId="0" fontId="25" fillId="0" borderId="22" xfId="0" applyFont="1" applyBorder="1" applyAlignment="1" applyProtection="1">
      <alignment horizontal="right"/>
      <protection hidden="1"/>
    </xf>
    <xf numFmtId="0" fontId="10" fillId="0" borderId="25" xfId="0" applyFont="1" applyBorder="1" applyProtection="1">
      <protection hidden="1"/>
    </xf>
    <xf numFmtId="14" fontId="0" fillId="0" borderId="0" xfId="0" applyNumberFormat="1"/>
    <xf numFmtId="43" fontId="15" fillId="7" borderId="2" xfId="5" applyNumberFormat="1" applyFont="1" applyFill="1" applyBorder="1" applyProtection="1">
      <protection locked="0"/>
    </xf>
    <xf numFmtId="43" fontId="15" fillId="7" borderId="2" xfId="1" applyNumberFormat="1" applyFont="1" applyFill="1" applyBorder="1" applyProtection="1">
      <protection locked="0"/>
    </xf>
    <xf numFmtId="0" fontId="48" fillId="0" borderId="0" xfId="0" applyFont="1"/>
    <xf numFmtId="17" fontId="48" fillId="0" borderId="0" xfId="0" applyNumberFormat="1" applyFont="1"/>
    <xf numFmtId="165" fontId="48" fillId="0" borderId="0" xfId="0" applyNumberFormat="1" applyFont="1"/>
    <xf numFmtId="0" fontId="30" fillId="5" borderId="0" xfId="0" applyFont="1" applyFill="1" applyAlignment="1">
      <alignment vertical="top" wrapText="1"/>
    </xf>
    <xf numFmtId="164" fontId="10" fillId="7" borderId="0" xfId="1" applyFont="1" applyFill="1" applyProtection="1">
      <protection locked="0"/>
    </xf>
    <xf numFmtId="43" fontId="15" fillId="7" borderId="1" xfId="5" applyNumberFormat="1" applyFont="1" applyFill="1" applyBorder="1" applyProtection="1">
      <protection locked="0"/>
    </xf>
    <xf numFmtId="164" fontId="10" fillId="7" borderId="1" xfId="1" applyFont="1" applyFill="1" applyBorder="1" applyProtection="1">
      <protection locked="0"/>
    </xf>
    <xf numFmtId="164" fontId="15" fillId="7" borderId="2" xfId="1" applyFont="1" applyFill="1" applyBorder="1" applyProtection="1"/>
    <xf numFmtId="164" fontId="10" fillId="4" borderId="0" xfId="1" applyFont="1" applyFill="1" applyProtection="1"/>
    <xf numFmtId="164" fontId="10" fillId="7" borderId="0" xfId="1" applyFont="1" applyFill="1" applyProtection="1"/>
    <xf numFmtId="0" fontId="8" fillId="9" borderId="0" xfId="0" applyFont="1" applyFill="1" applyAlignment="1">
      <alignment horizontal="center"/>
    </xf>
    <xf numFmtId="0" fontId="0" fillId="5" borderId="0" xfId="0" applyFill="1" applyAlignment="1">
      <alignment horizontal="left" wrapText="1"/>
    </xf>
    <xf numFmtId="0" fontId="49" fillId="5" borderId="0" xfId="0" applyFont="1" applyFill="1" applyAlignment="1">
      <alignment horizontal="left" vertical="top" wrapText="1"/>
    </xf>
    <xf numFmtId="0" fontId="8" fillId="8" borderId="8" xfId="0" applyFont="1" applyFill="1" applyBorder="1" applyAlignment="1">
      <alignment horizontal="center"/>
    </xf>
    <xf numFmtId="0" fontId="8" fillId="8" borderId="4" xfId="0" applyFont="1" applyFill="1" applyBorder="1" applyAlignment="1">
      <alignment horizontal="center"/>
    </xf>
    <xf numFmtId="0" fontId="6" fillId="0" borderId="1" xfId="0" applyFont="1" applyBorder="1" applyAlignment="1">
      <alignment horizontal="center" vertical="center" wrapText="1"/>
    </xf>
    <xf numFmtId="0" fontId="45" fillId="7" borderId="9" xfId="0" applyFont="1" applyFill="1" applyBorder="1" applyAlignment="1" applyProtection="1">
      <alignment horizontal="center" vertical="center" wrapText="1"/>
      <protection hidden="1"/>
    </xf>
    <xf numFmtId="0" fontId="45" fillId="7" borderId="7" xfId="0" applyFont="1" applyFill="1" applyBorder="1" applyAlignment="1" applyProtection="1">
      <alignment horizontal="center" vertical="center" wrapText="1"/>
      <protection hidden="1"/>
    </xf>
    <xf numFmtId="0" fontId="45" fillId="7" borderId="10" xfId="0" applyFont="1" applyFill="1" applyBorder="1" applyAlignment="1" applyProtection="1">
      <alignment horizontal="center" vertical="center" wrapText="1"/>
      <protection hidden="1"/>
    </xf>
    <xf numFmtId="0" fontId="45" fillId="7" borderId="8" xfId="0" applyFont="1" applyFill="1" applyBorder="1" applyAlignment="1" applyProtection="1">
      <alignment horizontal="center" vertical="center" wrapText="1"/>
      <protection hidden="1"/>
    </xf>
    <xf numFmtId="0" fontId="45" fillId="7" borderId="4" xfId="0" applyFont="1" applyFill="1" applyBorder="1" applyAlignment="1" applyProtection="1">
      <alignment horizontal="center" vertical="center" wrapText="1"/>
      <protection hidden="1"/>
    </xf>
    <xf numFmtId="0" fontId="45" fillId="7" borderId="6" xfId="0" applyFont="1" applyFill="1" applyBorder="1" applyAlignment="1" applyProtection="1">
      <alignment horizontal="center" vertical="center" wrapText="1"/>
      <protection hidden="1"/>
    </xf>
    <xf numFmtId="0" fontId="20" fillId="4" borderId="17" xfId="0" applyFont="1" applyFill="1" applyBorder="1" applyAlignment="1" applyProtection="1">
      <alignment horizontal="center" vertical="center"/>
      <protection locked="0"/>
    </xf>
    <xf numFmtId="0" fontId="20" fillId="4" borderId="12" xfId="0" applyFont="1" applyFill="1" applyBorder="1" applyAlignment="1" applyProtection="1">
      <alignment horizontal="center" vertical="center"/>
      <protection locked="0"/>
    </xf>
    <xf numFmtId="164" fontId="31" fillId="6" borderId="19" xfId="1" applyFont="1" applyFill="1" applyBorder="1" applyAlignment="1" applyProtection="1">
      <alignment horizontal="center" vertical="center"/>
      <protection hidden="1"/>
    </xf>
    <xf numFmtId="164" fontId="31" fillId="6" borderId="20" xfId="1" applyFont="1" applyFill="1" applyBorder="1" applyAlignment="1" applyProtection="1">
      <alignment horizontal="center" vertical="center"/>
      <protection hidden="1"/>
    </xf>
    <xf numFmtId="0" fontId="19" fillId="0" borderId="9" xfId="0" applyFont="1" applyBorder="1" applyAlignment="1" applyProtection="1">
      <alignment horizontal="center" vertical="center" wrapText="1"/>
      <protection hidden="1"/>
    </xf>
    <xf numFmtId="0" fontId="19" fillId="0" borderId="7" xfId="0" applyFont="1" applyBorder="1" applyAlignment="1" applyProtection="1">
      <alignment horizontal="center" vertical="center" wrapText="1"/>
      <protection hidden="1"/>
    </xf>
    <xf numFmtId="0" fontId="19" fillId="0" borderId="10" xfId="0" applyFont="1" applyBorder="1" applyAlignment="1" applyProtection="1">
      <alignment horizontal="center" vertical="center" wrapText="1"/>
      <protection hidden="1"/>
    </xf>
    <xf numFmtId="0" fontId="21" fillId="0" borderId="0" xfId="0" applyFont="1" applyAlignment="1" applyProtection="1">
      <alignment horizontal="left" vertical="top" wrapText="1"/>
      <protection hidden="1"/>
    </xf>
    <xf numFmtId="0" fontId="46" fillId="0" borderId="0" xfId="0" applyFont="1" applyAlignment="1" applyProtection="1">
      <alignment horizontal="left" vertical="top" wrapText="1"/>
      <protection hidden="1"/>
    </xf>
    <xf numFmtId="167" fontId="43" fillId="0" borderId="0" xfId="0" applyNumberFormat="1" applyFont="1" applyAlignment="1" applyProtection="1">
      <alignment horizontal="center" vertical="center"/>
      <protection hidden="1"/>
    </xf>
    <xf numFmtId="164" fontId="23" fillId="11" borderId="0" xfId="1" applyFont="1" applyFill="1" applyBorder="1" applyAlignment="1" applyProtection="1">
      <alignment horizontal="right" vertical="center"/>
      <protection hidden="1"/>
    </xf>
    <xf numFmtId="0" fontId="20" fillId="11" borderId="0" xfId="0" applyFont="1" applyFill="1" applyAlignment="1" applyProtection="1">
      <alignment horizontal="left" vertical="top" wrapText="1"/>
      <protection hidden="1"/>
    </xf>
    <xf numFmtId="0" fontId="18" fillId="0" borderId="0" xfId="0" applyFont="1" applyAlignment="1" applyProtection="1">
      <alignment horizontal="center"/>
      <protection hidden="1"/>
    </xf>
    <xf numFmtId="169" fontId="24" fillId="0" borderId="0" xfId="4" applyNumberFormat="1" applyFont="1" applyBorder="1" applyAlignment="1" applyProtection="1">
      <alignment horizontal="right" vertical="center"/>
      <protection hidden="1"/>
    </xf>
    <xf numFmtId="1" fontId="20" fillId="4" borderId="17" xfId="0" applyNumberFormat="1" applyFont="1" applyFill="1" applyBorder="1" applyAlignment="1" applyProtection="1">
      <alignment horizontal="left"/>
      <protection locked="0"/>
    </xf>
    <xf numFmtId="1" fontId="20" fillId="4" borderId="12" xfId="0" applyNumberFormat="1" applyFont="1" applyFill="1" applyBorder="1" applyAlignment="1" applyProtection="1">
      <alignment horizontal="left"/>
      <protection locked="0"/>
    </xf>
    <xf numFmtId="0" fontId="44" fillId="0" borderId="0" xfId="0" applyFont="1" applyAlignment="1" applyProtection="1">
      <alignment horizontal="left" vertical="top" wrapText="1"/>
      <protection hidden="1"/>
    </xf>
    <xf numFmtId="14" fontId="17" fillId="0" borderId="22" xfId="0" applyNumberFormat="1" applyFont="1" applyBorder="1" applyAlignment="1" applyProtection="1">
      <alignment horizontal="center"/>
      <protection hidden="1"/>
    </xf>
    <xf numFmtId="0" fontId="27" fillId="0" borderId="0" xfId="0" applyFont="1" applyAlignment="1" applyProtection="1">
      <alignment horizontal="left" vertical="top" wrapText="1"/>
      <protection hidden="1"/>
    </xf>
    <xf numFmtId="0" fontId="15" fillId="4" borderId="16" xfId="0" applyFont="1" applyFill="1" applyBorder="1" applyAlignment="1">
      <alignment horizontal="right" vertical="center" wrapText="1"/>
    </xf>
    <xf numFmtId="0" fontId="34" fillId="4" borderId="0" xfId="0" applyFont="1" applyFill="1" applyAlignment="1">
      <alignment horizontal="center" vertical="center" wrapText="1"/>
    </xf>
    <xf numFmtId="0" fontId="33" fillId="10" borderId="0" xfId="0" applyFont="1" applyFill="1" applyAlignment="1">
      <alignment horizontal="center" vertical="center" wrapText="1"/>
    </xf>
    <xf numFmtId="164" fontId="20" fillId="4" borderId="0" xfId="1" applyFont="1" applyFill="1" applyBorder="1" applyAlignment="1" applyProtection="1">
      <alignment horizontal="center" vertical="center"/>
    </xf>
    <xf numFmtId="0" fontId="6" fillId="0" borderId="4" xfId="0" applyFont="1" applyBorder="1" applyAlignment="1">
      <alignment horizontal="center" vertical="center"/>
    </xf>
  </cellXfs>
  <cellStyles count="7">
    <cellStyle name="Moeda" xfId="1" builtinId="4"/>
    <cellStyle name="Moeda 2" xfId="5"/>
    <cellStyle name="Normal" xfId="0" builtinId="0"/>
    <cellStyle name="Normal 2" xfId="2"/>
    <cellStyle name="Porcentagem" xfId="3" builtinId="5"/>
    <cellStyle name="Vírgula" xfId="4" builtinId="3"/>
    <cellStyle name="Vírgula 2" xfId="6"/>
  </cellStyles>
  <dxfs count="3">
    <dxf>
      <font>
        <color theme="0"/>
      </font>
    </dxf>
    <dxf>
      <font>
        <color theme="0"/>
      </font>
    </dxf>
    <dxf>
      <fill>
        <patternFill>
          <bgColor theme="8" tint="0.7999816888943144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Painel!A1"/></Relationships>
</file>

<file path=xl/drawings/drawing1.xml><?xml version="1.0" encoding="utf-8"?>
<xdr:wsDr xmlns:xdr="http://schemas.openxmlformats.org/drawingml/2006/spreadsheetDrawing" xmlns:a="http://schemas.openxmlformats.org/drawingml/2006/main">
  <xdr:twoCellAnchor>
    <xdr:from>
      <xdr:col>4</xdr:col>
      <xdr:colOff>1047750</xdr:colOff>
      <xdr:row>2</xdr:row>
      <xdr:rowOff>19050</xdr:rowOff>
    </xdr:from>
    <xdr:to>
      <xdr:col>5</xdr:col>
      <xdr:colOff>533400</xdr:colOff>
      <xdr:row>2</xdr:row>
      <xdr:rowOff>457200</xdr:rowOff>
    </xdr:to>
    <xdr:sp macro="" textlink="">
      <xdr:nvSpPr>
        <xdr:cNvPr id="5" name="Retângulo Arredondado 4">
          <a:hlinkClick xmlns:r="http://schemas.openxmlformats.org/officeDocument/2006/relationships" r:id="rId1"/>
          <a:extLst>
            <a:ext uri="{FF2B5EF4-FFF2-40B4-BE49-F238E27FC236}">
              <a16:creationId xmlns="" xmlns:a16="http://schemas.microsoft.com/office/drawing/2014/main" id="{0A22696A-B370-BC41-900C-9AD27AE4E0D2}"/>
            </a:ext>
          </a:extLst>
        </xdr:cNvPr>
        <xdr:cNvSpPr/>
      </xdr:nvSpPr>
      <xdr:spPr>
        <a:xfrm>
          <a:off x="4657725" y="266700"/>
          <a:ext cx="914400" cy="438150"/>
        </a:xfrm>
        <a:prstGeom prst="round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RETORNAR</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14341437755\Downloads\SIMULADOR%20MIGRA&#199;&#195;O%20-%20VCAIO.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RAS RPPS"/>
      <sheetName val="IPCA"/>
      <sheetName val="Tabua(fem)"/>
      <sheetName val="Tabua(masc)"/>
      <sheetName val="PREMISSAS"/>
      <sheetName val="ELEGIBILIDADE"/>
      <sheetName val="CÁLCULO RPPS"/>
      <sheetName val="CÁLCULO FUNPRESP"/>
      <sheetName val="RESULTADOS"/>
      <sheetName val="CONFIG"/>
      <sheetName val="LST"/>
      <sheetName val="HOME"/>
      <sheetName val="SIMULACA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C2">
            <v>1</v>
          </cell>
        </row>
        <row r="23">
          <cell r="C23">
            <v>8000</v>
          </cell>
        </row>
      </sheetData>
      <sheetData sheetId="10">
        <row r="3">
          <cell r="C3">
            <v>7.4999999999999997E-2</v>
          </cell>
        </row>
      </sheetData>
      <sheetData sheetId="11" refreshError="1"/>
      <sheetData sheetId="12" refreshError="1"/>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7"/>
  <dimension ref="A2:M354"/>
  <sheetViews>
    <sheetView showGridLines="0" showRowColHeaders="0" tabSelected="1" zoomScale="145" zoomScaleNormal="145" workbookViewId="0">
      <selection activeCell="L8" sqref="L8"/>
    </sheetView>
  </sheetViews>
  <sheetFormatPr defaultColWidth="8.81640625" defaultRowHeight="14.5" x14ac:dyDescent="0.35"/>
  <cols>
    <col min="4" max="4" width="21" bestFit="1" customWidth="1"/>
    <col min="5" max="5" width="0" style="128" hidden="1" customWidth="1"/>
    <col min="6" max="7" width="8.81640625" style="128" hidden="1" customWidth="1"/>
    <col min="8" max="13" width="8.81640625" style="128"/>
  </cols>
  <sheetData>
    <row r="2" spans="1:7" x14ac:dyDescent="0.35">
      <c r="A2" s="7" t="s">
        <v>0</v>
      </c>
      <c r="B2" s="7" t="s">
        <v>1</v>
      </c>
      <c r="C2" s="7" t="s">
        <v>2</v>
      </c>
      <c r="D2" s="7" t="s">
        <v>3</v>
      </c>
    </row>
    <row r="3" spans="1:7" x14ac:dyDescent="0.35">
      <c r="A3" s="8">
        <v>34546</v>
      </c>
      <c r="B3" s="9">
        <v>6.84</v>
      </c>
      <c r="C3" s="9">
        <f t="shared" ref="C3:C21" si="0">1+B3/100</f>
        <v>1.0684</v>
      </c>
      <c r="D3" s="10">
        <f>PRODUCT(C3:$C$500)</f>
        <v>7.83498560637587</v>
      </c>
      <c r="F3" s="129">
        <v>45261</v>
      </c>
      <c r="G3" s="129">
        <v>45292</v>
      </c>
    </row>
    <row r="4" spans="1:7" x14ac:dyDescent="0.35">
      <c r="A4" s="8">
        <v>34577</v>
      </c>
      <c r="B4" s="9">
        <v>1.86</v>
      </c>
      <c r="C4" s="9">
        <f t="shared" si="0"/>
        <v>1.0185999999999999</v>
      </c>
      <c r="D4" s="10">
        <f>PRODUCT(C4:$C$500)</f>
        <v>7.3333822598052061</v>
      </c>
      <c r="F4" s="129">
        <v>45231</v>
      </c>
      <c r="G4" s="129">
        <v>45261</v>
      </c>
    </row>
    <row r="5" spans="1:7" x14ac:dyDescent="0.35">
      <c r="A5" s="8">
        <v>34607</v>
      </c>
      <c r="B5" s="9">
        <v>1.53</v>
      </c>
      <c r="C5" s="9">
        <f t="shared" si="0"/>
        <v>1.0153000000000001</v>
      </c>
      <c r="D5" s="10">
        <f>PRODUCT(C5:$C$500)</f>
        <v>7.1994720791333169</v>
      </c>
      <c r="F5" s="129">
        <v>45200</v>
      </c>
      <c r="G5" s="129"/>
    </row>
    <row r="6" spans="1:7" x14ac:dyDescent="0.35">
      <c r="A6" s="8">
        <v>34638</v>
      </c>
      <c r="B6" s="9">
        <v>2.62</v>
      </c>
      <c r="C6" s="9">
        <f t="shared" si="0"/>
        <v>1.0262</v>
      </c>
      <c r="D6" s="10">
        <f>PRODUCT(C6:$C$500)</f>
        <v>7.0909800838504067</v>
      </c>
      <c r="F6" s="129">
        <v>45170</v>
      </c>
    </row>
    <row r="7" spans="1:7" x14ac:dyDescent="0.35">
      <c r="A7" s="8">
        <v>34668</v>
      </c>
      <c r="B7" s="9">
        <v>2.81</v>
      </c>
      <c r="C7" s="9">
        <f t="shared" si="0"/>
        <v>1.0281</v>
      </c>
      <c r="D7" s="10">
        <f>PRODUCT(C7:$C$500)</f>
        <v>6.9099396646369309</v>
      </c>
      <c r="F7" s="129">
        <v>45139</v>
      </c>
      <c r="G7" s="129"/>
    </row>
    <row r="8" spans="1:7" x14ac:dyDescent="0.35">
      <c r="A8" s="8">
        <v>34699</v>
      </c>
      <c r="B8" s="9">
        <v>1.71</v>
      </c>
      <c r="C8" s="9">
        <f t="shared" si="0"/>
        <v>1.0170999999999999</v>
      </c>
      <c r="D8" s="10">
        <f>PRODUCT(C8:$C$500)</f>
        <v>6.7210773899785137</v>
      </c>
      <c r="F8" s="129">
        <v>45108</v>
      </c>
      <c r="G8" s="129"/>
    </row>
    <row r="9" spans="1:7" x14ac:dyDescent="0.35">
      <c r="A9" s="8">
        <v>34730</v>
      </c>
      <c r="B9" s="9">
        <v>1.7</v>
      </c>
      <c r="C9" s="9">
        <f t="shared" si="0"/>
        <v>1.0169999999999999</v>
      </c>
      <c r="D9" s="10">
        <f>PRODUCT(C9:$C$500)</f>
        <v>6.6080792350590238</v>
      </c>
      <c r="F9" s="129">
        <v>45078</v>
      </c>
      <c r="G9" s="129"/>
    </row>
    <row r="10" spans="1:7" x14ac:dyDescent="0.35">
      <c r="A10" s="8">
        <v>34758</v>
      </c>
      <c r="B10" s="9">
        <v>1.02</v>
      </c>
      <c r="C10" s="9">
        <f t="shared" si="0"/>
        <v>1.0102</v>
      </c>
      <c r="D10" s="10">
        <f>PRODUCT(C10:$C$500)</f>
        <v>6.497619700156366</v>
      </c>
      <c r="F10" s="129">
        <v>45047</v>
      </c>
      <c r="G10" s="129"/>
    </row>
    <row r="11" spans="1:7" x14ac:dyDescent="0.35">
      <c r="A11" s="8">
        <v>34789</v>
      </c>
      <c r="B11" s="9">
        <v>1.55</v>
      </c>
      <c r="C11" s="9">
        <f t="shared" si="0"/>
        <v>1.0155000000000001</v>
      </c>
      <c r="D11" s="10">
        <f>PRODUCT(C11:$C$500)</f>
        <v>6.4320131658645394</v>
      </c>
      <c r="F11" s="129">
        <v>45017</v>
      </c>
      <c r="G11" s="129"/>
    </row>
    <row r="12" spans="1:7" x14ac:dyDescent="0.35">
      <c r="A12" s="8">
        <v>34819</v>
      </c>
      <c r="B12" s="9">
        <v>2.4300000000000002</v>
      </c>
      <c r="C12" s="9">
        <f t="shared" si="0"/>
        <v>1.0243</v>
      </c>
      <c r="D12" s="10">
        <f>PRODUCT(C12:$C$500)</f>
        <v>6.3338386665332713</v>
      </c>
      <c r="F12" s="129">
        <v>44986</v>
      </c>
      <c r="G12" s="129"/>
    </row>
    <row r="13" spans="1:7" x14ac:dyDescent="0.35">
      <c r="A13" s="8">
        <v>34850</v>
      </c>
      <c r="B13" s="9">
        <v>2.67</v>
      </c>
      <c r="C13" s="9">
        <f t="shared" si="0"/>
        <v>1.0266999999999999</v>
      </c>
      <c r="D13" s="10">
        <f>PRODUCT(C13:$C$500)</f>
        <v>6.183577727748979</v>
      </c>
      <c r="F13" s="129">
        <v>44958</v>
      </c>
      <c r="G13" s="129"/>
    </row>
    <row r="14" spans="1:7" x14ac:dyDescent="0.35">
      <c r="A14" s="8">
        <v>34880</v>
      </c>
      <c r="B14" s="9">
        <v>2.2599999999999998</v>
      </c>
      <c r="C14" s="9">
        <f t="shared" si="0"/>
        <v>1.0226</v>
      </c>
      <c r="D14" s="10">
        <f>PRODUCT(C14:$C$500)</f>
        <v>6.0227697747628079</v>
      </c>
      <c r="F14" s="129">
        <v>44927</v>
      </c>
      <c r="G14" s="129"/>
    </row>
    <row r="15" spans="1:7" x14ac:dyDescent="0.35">
      <c r="A15" s="8">
        <v>34911</v>
      </c>
      <c r="B15" s="9">
        <v>2.36</v>
      </c>
      <c r="C15" s="9">
        <f t="shared" si="0"/>
        <v>1.0236000000000001</v>
      </c>
      <c r="D15" s="10">
        <f>PRODUCT(C15:$C$500)</f>
        <v>5.8896633823223219</v>
      </c>
      <c r="F15" s="129">
        <v>44896</v>
      </c>
      <c r="G15" s="129"/>
    </row>
    <row r="16" spans="1:7" x14ac:dyDescent="0.35">
      <c r="A16" s="8">
        <v>34942</v>
      </c>
      <c r="B16" s="9">
        <v>0.99</v>
      </c>
      <c r="C16" s="9">
        <f t="shared" si="0"/>
        <v>1.0099</v>
      </c>
      <c r="D16" s="10">
        <f>PRODUCT(C16:$C$500)</f>
        <v>5.753872003050339</v>
      </c>
      <c r="F16" s="129">
        <v>44866</v>
      </c>
      <c r="G16" s="130"/>
    </row>
    <row r="17" spans="1:7" x14ac:dyDescent="0.35">
      <c r="A17" s="8">
        <v>34972</v>
      </c>
      <c r="B17" s="9">
        <v>0.99</v>
      </c>
      <c r="C17" s="9">
        <f t="shared" si="0"/>
        <v>1.0099</v>
      </c>
      <c r="D17" s="10">
        <f>PRODUCT(C17:$C$500)</f>
        <v>5.6974670789685478</v>
      </c>
      <c r="F17" s="129">
        <v>44835</v>
      </c>
      <c r="G17" s="130"/>
    </row>
    <row r="18" spans="1:7" x14ac:dyDescent="0.35">
      <c r="A18" s="8">
        <v>35003</v>
      </c>
      <c r="B18" s="9">
        <v>1.41</v>
      </c>
      <c r="C18" s="9">
        <f t="shared" si="0"/>
        <v>1.0141</v>
      </c>
      <c r="D18" s="10">
        <f>PRODUCT(C18:$C$500)</f>
        <v>5.6416150895816886</v>
      </c>
      <c r="F18" s="129">
        <v>44805</v>
      </c>
      <c r="G18" s="130"/>
    </row>
    <row r="19" spans="1:7" x14ac:dyDescent="0.35">
      <c r="A19" s="8">
        <v>35033</v>
      </c>
      <c r="B19" s="9">
        <v>1.47</v>
      </c>
      <c r="C19" s="9">
        <f t="shared" si="0"/>
        <v>1.0146999999999999</v>
      </c>
      <c r="D19" s="10">
        <f>PRODUCT(C19:$C$500)</f>
        <v>5.5631743315074331</v>
      </c>
      <c r="F19" s="129">
        <v>44774</v>
      </c>
      <c r="G19" s="130"/>
    </row>
    <row r="20" spans="1:7" x14ac:dyDescent="0.35">
      <c r="A20" s="8">
        <v>35064</v>
      </c>
      <c r="B20" s="9">
        <v>1.56</v>
      </c>
      <c r="C20" s="9">
        <f t="shared" si="0"/>
        <v>1.0156000000000001</v>
      </c>
      <c r="D20" s="10">
        <f>PRODUCT(C20:$C$500)</f>
        <v>5.4825803996328339</v>
      </c>
      <c r="F20" s="129">
        <v>44743</v>
      </c>
      <c r="G20" s="130"/>
    </row>
    <row r="21" spans="1:7" x14ac:dyDescent="0.35">
      <c r="A21" s="8">
        <v>35095</v>
      </c>
      <c r="B21" s="9">
        <v>1.34</v>
      </c>
      <c r="C21" s="9">
        <f t="shared" si="0"/>
        <v>1.0134000000000001</v>
      </c>
      <c r="D21" s="10">
        <f>PRODUCT(C21:$C$500)</f>
        <v>5.3983658917219763</v>
      </c>
      <c r="F21" s="129">
        <v>44713</v>
      </c>
      <c r="G21" s="130"/>
    </row>
    <row r="22" spans="1:7" x14ac:dyDescent="0.35">
      <c r="A22" s="8">
        <v>35124</v>
      </c>
      <c r="B22" s="9">
        <v>1.03</v>
      </c>
      <c r="C22" s="9">
        <f t="shared" ref="C22:C85" si="1">1+B22/100</f>
        <v>1.0103</v>
      </c>
      <c r="D22" s="10">
        <f>PRODUCT(C22:$C$500)</f>
        <v>5.3269843020741838</v>
      </c>
      <c r="F22" s="129">
        <v>44682</v>
      </c>
      <c r="G22" s="130"/>
    </row>
    <row r="23" spans="1:7" x14ac:dyDescent="0.35">
      <c r="A23" s="8">
        <v>35155</v>
      </c>
      <c r="B23" s="9">
        <v>0.35</v>
      </c>
      <c r="C23" s="9">
        <f t="shared" si="1"/>
        <v>1.0035000000000001</v>
      </c>
      <c r="D23" s="10">
        <f>PRODUCT(C23:$C$500)</f>
        <v>5.2726757419322716</v>
      </c>
      <c r="F23" s="129">
        <v>44652</v>
      </c>
      <c r="G23" s="130"/>
    </row>
    <row r="24" spans="1:7" x14ac:dyDescent="0.35">
      <c r="A24" s="8">
        <v>35185</v>
      </c>
      <c r="B24" s="9">
        <v>1.26</v>
      </c>
      <c r="C24" s="9">
        <f t="shared" si="1"/>
        <v>1.0125999999999999</v>
      </c>
      <c r="D24" s="10">
        <f>PRODUCT(C24:$C$500)</f>
        <v>5.2542857418358455</v>
      </c>
      <c r="F24" s="129">
        <v>44621</v>
      </c>
      <c r="G24" s="130"/>
    </row>
    <row r="25" spans="1:7" x14ac:dyDescent="0.35">
      <c r="A25" s="8">
        <v>35216</v>
      </c>
      <c r="B25" s="9">
        <v>1.22</v>
      </c>
      <c r="C25" s="9">
        <f t="shared" si="1"/>
        <v>1.0122</v>
      </c>
      <c r="D25" s="10">
        <f>PRODUCT(C25:$C$500)</f>
        <v>5.1889055321310043</v>
      </c>
      <c r="F25" s="129">
        <v>44593</v>
      </c>
      <c r="G25" s="130"/>
    </row>
    <row r="26" spans="1:7" x14ac:dyDescent="0.35">
      <c r="A26" s="8">
        <v>35246</v>
      </c>
      <c r="B26" s="9">
        <v>1.19</v>
      </c>
      <c r="C26" s="9">
        <f t="shared" si="1"/>
        <v>1.0119</v>
      </c>
      <c r="D26" s="10">
        <f>PRODUCT(C26:$C$500)</f>
        <v>5.126363892640784</v>
      </c>
      <c r="F26" s="129">
        <v>44562</v>
      </c>
      <c r="G26" s="130"/>
    </row>
    <row r="27" spans="1:7" x14ac:dyDescent="0.35">
      <c r="A27" s="8">
        <v>35277</v>
      </c>
      <c r="B27" s="9">
        <v>1.1100000000000001</v>
      </c>
      <c r="C27" s="9">
        <f t="shared" si="1"/>
        <v>1.0111000000000001</v>
      </c>
      <c r="D27" s="10">
        <f>PRODUCT(C27:$C$500)</f>
        <v>5.0660775695629745</v>
      </c>
      <c r="F27" s="129">
        <v>44531</v>
      </c>
      <c r="G27" s="130"/>
    </row>
    <row r="28" spans="1:7" x14ac:dyDescent="0.35">
      <c r="A28" s="8">
        <v>35308</v>
      </c>
      <c r="B28" s="9">
        <v>0.44</v>
      </c>
      <c r="C28" s="9">
        <f t="shared" si="1"/>
        <v>1.0044</v>
      </c>
      <c r="D28" s="10">
        <f>PRODUCT(C28:$C$500)</f>
        <v>5.0104614474957723</v>
      </c>
      <c r="F28" s="129">
        <v>44501</v>
      </c>
      <c r="G28" s="130"/>
    </row>
    <row r="29" spans="1:7" x14ac:dyDescent="0.35">
      <c r="A29" s="8">
        <v>35338</v>
      </c>
      <c r="B29" s="9">
        <v>0.15</v>
      </c>
      <c r="C29" s="9">
        <f t="shared" si="1"/>
        <v>1.0015000000000001</v>
      </c>
      <c r="D29" s="10">
        <f>PRODUCT(C29:$C$500)</f>
        <v>4.9885119947190075</v>
      </c>
      <c r="F29" s="129">
        <v>44470</v>
      </c>
      <c r="G29" s="130"/>
    </row>
    <row r="30" spans="1:7" x14ac:dyDescent="0.35">
      <c r="A30" s="8">
        <v>35369</v>
      </c>
      <c r="B30" s="9">
        <v>0.3</v>
      </c>
      <c r="C30" s="9">
        <f t="shared" si="1"/>
        <v>1.0029999999999999</v>
      </c>
      <c r="D30" s="10">
        <f>PRODUCT(C30:$C$500)</f>
        <v>4.9810404340679098</v>
      </c>
      <c r="F30" s="129">
        <v>44440</v>
      </c>
      <c r="G30" s="130"/>
    </row>
    <row r="31" spans="1:7" x14ac:dyDescent="0.35">
      <c r="A31" s="8">
        <v>35399</v>
      </c>
      <c r="B31" s="9">
        <v>0.32</v>
      </c>
      <c r="C31" s="9">
        <f t="shared" si="1"/>
        <v>1.0032000000000001</v>
      </c>
      <c r="D31" s="10">
        <f>PRODUCT(C31:$C$500)</f>
        <v>4.966142008043775</v>
      </c>
      <c r="F31" s="129">
        <v>44409</v>
      </c>
      <c r="G31" s="130"/>
    </row>
    <row r="32" spans="1:7" x14ac:dyDescent="0.35">
      <c r="A32" s="8">
        <v>35430</v>
      </c>
      <c r="B32" s="9">
        <v>0.47</v>
      </c>
      <c r="C32" s="9">
        <f t="shared" si="1"/>
        <v>1.0046999999999999</v>
      </c>
      <c r="D32" s="10">
        <f>PRODUCT(C32:$C$500)</f>
        <v>4.9503010447007423</v>
      </c>
      <c r="F32" s="129">
        <v>44378</v>
      </c>
      <c r="G32" s="130"/>
    </row>
    <row r="33" spans="1:7" x14ac:dyDescent="0.35">
      <c r="A33" s="8">
        <v>35461</v>
      </c>
      <c r="B33" s="9">
        <v>1.18</v>
      </c>
      <c r="C33" s="9">
        <f t="shared" si="1"/>
        <v>1.0118</v>
      </c>
      <c r="D33" s="10">
        <f>PRODUCT(C33:$C$500)</f>
        <v>4.9271434703898995</v>
      </c>
      <c r="F33" s="129">
        <v>44348</v>
      </c>
      <c r="G33" s="130"/>
    </row>
    <row r="34" spans="1:7" x14ac:dyDescent="0.35">
      <c r="A34" s="8">
        <v>35489</v>
      </c>
      <c r="B34" s="9">
        <v>0.5</v>
      </c>
      <c r="C34" s="9">
        <f t="shared" si="1"/>
        <v>1.0049999999999999</v>
      </c>
      <c r="D34" s="10">
        <f>PRODUCT(C34:$C$500)</f>
        <v>4.869681231854031</v>
      </c>
      <c r="F34" s="129">
        <v>44317</v>
      </c>
      <c r="G34" s="130"/>
    </row>
    <row r="35" spans="1:7" x14ac:dyDescent="0.35">
      <c r="A35" s="8">
        <v>35520</v>
      </c>
      <c r="B35" s="9">
        <v>0.51</v>
      </c>
      <c r="C35" s="9">
        <f t="shared" si="1"/>
        <v>1.0051000000000001</v>
      </c>
      <c r="D35" s="10">
        <f>PRODUCT(C35:$C$500)</f>
        <v>4.8454539620438117</v>
      </c>
      <c r="F35" s="129">
        <v>44287</v>
      </c>
      <c r="G35" s="130"/>
    </row>
    <row r="36" spans="1:7" x14ac:dyDescent="0.35">
      <c r="A36" s="8">
        <v>35550</v>
      </c>
      <c r="B36" s="9">
        <v>0.88</v>
      </c>
      <c r="C36" s="9">
        <f t="shared" si="1"/>
        <v>1.0087999999999999</v>
      </c>
      <c r="D36" s="10">
        <f>PRODUCT(C36:$C$500)</f>
        <v>4.8208675376020436</v>
      </c>
      <c r="F36" s="129">
        <v>44256</v>
      </c>
      <c r="G36" s="130"/>
    </row>
    <row r="37" spans="1:7" x14ac:dyDescent="0.35">
      <c r="A37" s="8">
        <v>35581</v>
      </c>
      <c r="B37" s="9">
        <v>0.41</v>
      </c>
      <c r="C37" s="9">
        <f t="shared" si="1"/>
        <v>1.0041</v>
      </c>
      <c r="D37" s="10">
        <f>PRODUCT(C37:$C$500)</f>
        <v>4.7788139746253391</v>
      </c>
      <c r="F37" s="129">
        <v>44228</v>
      </c>
      <c r="G37" s="130"/>
    </row>
    <row r="38" spans="1:7" x14ac:dyDescent="0.35">
      <c r="A38" s="8">
        <v>35611</v>
      </c>
      <c r="B38" s="9">
        <v>0.54</v>
      </c>
      <c r="C38" s="9">
        <f t="shared" si="1"/>
        <v>1.0054000000000001</v>
      </c>
      <c r="D38" s="10">
        <f>PRODUCT(C38:$C$500)</f>
        <v>4.7593008411765227</v>
      </c>
      <c r="F38" s="129">
        <v>44197</v>
      </c>
      <c r="G38" s="130"/>
    </row>
    <row r="39" spans="1:7" x14ac:dyDescent="0.35">
      <c r="A39" s="8">
        <v>35642</v>
      </c>
      <c r="B39" s="9">
        <v>0.22</v>
      </c>
      <c r="C39" s="9">
        <f t="shared" si="1"/>
        <v>1.0022</v>
      </c>
      <c r="D39" s="10">
        <f>PRODUCT(C39:$C$500)</f>
        <v>4.7337386524532601</v>
      </c>
      <c r="F39" s="129">
        <v>44166</v>
      </c>
      <c r="G39" s="130"/>
    </row>
    <row r="40" spans="1:7" x14ac:dyDescent="0.35">
      <c r="A40" s="8">
        <v>35673</v>
      </c>
      <c r="B40" s="9">
        <v>-0.02</v>
      </c>
      <c r="C40" s="9">
        <f t="shared" si="1"/>
        <v>0.99980000000000002</v>
      </c>
      <c r="D40" s="10">
        <f>PRODUCT(C40:$C$500)</f>
        <v>4.7233472884187444</v>
      </c>
      <c r="F40" s="129">
        <v>44136</v>
      </c>
      <c r="G40" s="130"/>
    </row>
    <row r="41" spans="1:7" x14ac:dyDescent="0.35">
      <c r="A41" s="8">
        <v>35703</v>
      </c>
      <c r="B41" s="9">
        <v>0.06</v>
      </c>
      <c r="C41" s="9">
        <f t="shared" si="1"/>
        <v>1.0005999999999999</v>
      </c>
      <c r="D41" s="10">
        <f>PRODUCT(C41:$C$500)</f>
        <v>4.7242921468481107</v>
      </c>
      <c r="F41" s="129">
        <v>44105</v>
      </c>
      <c r="G41" s="130"/>
    </row>
    <row r="42" spans="1:7" x14ac:dyDescent="0.35">
      <c r="A42" s="8">
        <v>35734</v>
      </c>
      <c r="B42" s="9">
        <v>0.23</v>
      </c>
      <c r="C42" s="9">
        <f t="shared" si="1"/>
        <v>1.0023</v>
      </c>
      <c r="D42" s="10">
        <f>PRODUCT(C42:$C$500)</f>
        <v>4.7214592712853429</v>
      </c>
      <c r="F42" s="129">
        <v>44075</v>
      </c>
      <c r="G42" s="130"/>
    </row>
    <row r="43" spans="1:7" x14ac:dyDescent="0.35">
      <c r="A43" s="8">
        <v>35764</v>
      </c>
      <c r="B43" s="9">
        <v>0.17</v>
      </c>
      <c r="C43" s="9">
        <f t="shared" si="1"/>
        <v>1.0017</v>
      </c>
      <c r="D43" s="10">
        <f>PRODUCT(C43:$C$500)</f>
        <v>4.7106248341667518</v>
      </c>
      <c r="F43" s="129">
        <v>44044</v>
      </c>
      <c r="G43" s="130"/>
    </row>
    <row r="44" spans="1:7" x14ac:dyDescent="0.35">
      <c r="A44" s="8">
        <v>35795</v>
      </c>
      <c r="B44" s="9">
        <v>0.43</v>
      </c>
      <c r="C44" s="9">
        <f t="shared" si="1"/>
        <v>1.0043</v>
      </c>
      <c r="D44" s="10">
        <f>PRODUCT(C44:$C$500)</f>
        <v>4.7026303625504191</v>
      </c>
      <c r="F44" s="129">
        <v>44013</v>
      </c>
      <c r="G44" s="130"/>
    </row>
    <row r="45" spans="1:7" x14ac:dyDescent="0.35">
      <c r="A45" s="8">
        <v>35826</v>
      </c>
      <c r="B45" s="9">
        <v>0.71</v>
      </c>
      <c r="C45" s="9">
        <f t="shared" si="1"/>
        <v>1.0071000000000001</v>
      </c>
      <c r="D45" s="10">
        <f>PRODUCT(C45:$C$500)</f>
        <v>4.6824956313356809</v>
      </c>
      <c r="F45" s="129">
        <v>43983</v>
      </c>
      <c r="G45" s="130"/>
    </row>
    <row r="46" spans="1:7" x14ac:dyDescent="0.35">
      <c r="A46" s="8">
        <v>35854</v>
      </c>
      <c r="B46" s="9">
        <v>0.46</v>
      </c>
      <c r="C46" s="9">
        <f t="shared" si="1"/>
        <v>1.0045999999999999</v>
      </c>
      <c r="D46" s="10">
        <f>PRODUCT(C46:$C$500)</f>
        <v>4.6494842928564015</v>
      </c>
      <c r="F46" s="129">
        <v>43952</v>
      </c>
      <c r="G46" s="130"/>
    </row>
    <row r="47" spans="1:7" x14ac:dyDescent="0.35">
      <c r="A47" s="8">
        <v>35885</v>
      </c>
      <c r="B47" s="9">
        <v>0.34</v>
      </c>
      <c r="C47" s="9">
        <f t="shared" si="1"/>
        <v>1.0034000000000001</v>
      </c>
      <c r="D47" s="10">
        <f>PRODUCT(C47:$C$500)</f>
        <v>4.6281945977069379</v>
      </c>
      <c r="F47" s="129">
        <v>43922</v>
      </c>
      <c r="G47" s="130"/>
    </row>
    <row r="48" spans="1:7" x14ac:dyDescent="0.35">
      <c r="A48" s="8">
        <v>35915</v>
      </c>
      <c r="B48" s="9">
        <v>0.24</v>
      </c>
      <c r="C48" s="9">
        <f t="shared" si="1"/>
        <v>1.0024</v>
      </c>
      <c r="D48" s="10">
        <f>PRODUCT(C48:$C$500)</f>
        <v>4.6125120567141185</v>
      </c>
      <c r="F48" s="129">
        <v>43891</v>
      </c>
      <c r="G48" s="130"/>
    </row>
    <row r="49" spans="1:7" x14ac:dyDescent="0.35">
      <c r="A49" s="8">
        <v>35946</v>
      </c>
      <c r="B49" s="9">
        <v>0.5</v>
      </c>
      <c r="C49" s="9">
        <f t="shared" si="1"/>
        <v>1.0049999999999999</v>
      </c>
      <c r="D49" s="10">
        <f>PRODUCT(C49:$C$500)</f>
        <v>4.6014685322367468</v>
      </c>
      <c r="F49" s="129">
        <v>43862</v>
      </c>
      <c r="G49" s="130"/>
    </row>
    <row r="50" spans="1:7" x14ac:dyDescent="0.35">
      <c r="A50" s="8">
        <v>35976</v>
      </c>
      <c r="B50" s="9">
        <v>0.02</v>
      </c>
      <c r="C50" s="9">
        <f t="shared" si="1"/>
        <v>1.0002</v>
      </c>
      <c r="D50" s="10">
        <f>PRODUCT(C50:$C$500)</f>
        <v>4.5785756539669142</v>
      </c>
      <c r="F50" s="129">
        <v>43831</v>
      </c>
      <c r="G50" s="130"/>
    </row>
    <row r="51" spans="1:7" x14ac:dyDescent="0.35">
      <c r="A51" s="8">
        <v>36007</v>
      </c>
      <c r="B51" s="9">
        <v>-0.12</v>
      </c>
      <c r="C51" s="9">
        <f t="shared" si="1"/>
        <v>0.99880000000000002</v>
      </c>
      <c r="D51" s="10">
        <f>PRODUCT(C51:$C$500)</f>
        <v>4.5776601219425253</v>
      </c>
      <c r="F51" s="129">
        <v>43800</v>
      </c>
      <c r="G51" s="130"/>
    </row>
    <row r="52" spans="1:7" x14ac:dyDescent="0.35">
      <c r="A52" s="8">
        <v>36038</v>
      </c>
      <c r="B52" s="9">
        <v>-0.51</v>
      </c>
      <c r="C52" s="9">
        <f t="shared" si="1"/>
        <v>0.99490000000000001</v>
      </c>
      <c r="D52" s="10">
        <f>PRODUCT(C52:$C$500)</f>
        <v>4.5831599138391388</v>
      </c>
      <c r="F52" s="129">
        <v>43770</v>
      </c>
      <c r="G52" s="130"/>
    </row>
    <row r="53" spans="1:7" x14ac:dyDescent="0.35">
      <c r="A53" s="8">
        <v>36068</v>
      </c>
      <c r="B53" s="9">
        <v>-0.22</v>
      </c>
      <c r="C53" s="9">
        <f t="shared" si="1"/>
        <v>0.99780000000000002</v>
      </c>
      <c r="D53" s="10">
        <f>PRODUCT(C53:$C$500)</f>
        <v>4.6066538484663129</v>
      </c>
      <c r="F53" s="129">
        <v>43739</v>
      </c>
      <c r="G53" s="130"/>
    </row>
    <row r="54" spans="1:7" x14ac:dyDescent="0.35">
      <c r="A54" s="8">
        <v>36099</v>
      </c>
      <c r="B54" s="9">
        <v>0.02</v>
      </c>
      <c r="C54" s="9">
        <f t="shared" si="1"/>
        <v>1.0002</v>
      </c>
      <c r="D54" s="10">
        <f>PRODUCT(C54:$C$500)</f>
        <v>4.6168108322973662</v>
      </c>
      <c r="F54" s="129">
        <v>43709</v>
      </c>
      <c r="G54" s="130"/>
    </row>
    <row r="55" spans="1:7" x14ac:dyDescent="0.35">
      <c r="A55" s="8">
        <v>36129</v>
      </c>
      <c r="B55" s="9">
        <v>-0.12</v>
      </c>
      <c r="C55" s="9">
        <f t="shared" si="1"/>
        <v>0.99880000000000002</v>
      </c>
      <c r="D55" s="10">
        <f>PRODUCT(C55:$C$500)</f>
        <v>4.6158876547664063</v>
      </c>
      <c r="F55" s="129">
        <v>43678</v>
      </c>
      <c r="G55" s="130"/>
    </row>
    <row r="56" spans="1:7" x14ac:dyDescent="0.35">
      <c r="A56" s="8">
        <v>36160</v>
      </c>
      <c r="B56" s="9">
        <v>0.33</v>
      </c>
      <c r="C56" s="9">
        <f t="shared" si="1"/>
        <v>1.0033000000000001</v>
      </c>
      <c r="D56" s="10">
        <f>PRODUCT(C56:$C$500)</f>
        <v>4.6214333748161947</v>
      </c>
      <c r="F56" s="129">
        <v>43647</v>
      </c>
      <c r="G56" s="130"/>
    </row>
    <row r="57" spans="1:7" x14ac:dyDescent="0.35">
      <c r="A57" s="8">
        <v>36191</v>
      </c>
      <c r="B57" s="9">
        <v>0.7</v>
      </c>
      <c r="C57" s="9">
        <f t="shared" si="1"/>
        <v>1.0069999999999999</v>
      </c>
      <c r="D57" s="10">
        <f>PRODUCT(C57:$C$500)</f>
        <v>4.606232806554563</v>
      </c>
      <c r="F57" s="129">
        <v>43617</v>
      </c>
      <c r="G57" s="130"/>
    </row>
    <row r="58" spans="1:7" x14ac:dyDescent="0.35">
      <c r="A58" s="8">
        <v>36219</v>
      </c>
      <c r="B58" s="9">
        <v>1.05</v>
      </c>
      <c r="C58" s="9">
        <f t="shared" si="1"/>
        <v>1.0105</v>
      </c>
      <c r="D58" s="10">
        <f>PRODUCT(C58:$C$500)</f>
        <v>4.5742133133610432</v>
      </c>
      <c r="F58" s="129">
        <v>43586</v>
      </c>
      <c r="G58" s="130"/>
    </row>
    <row r="59" spans="1:7" x14ac:dyDescent="0.35">
      <c r="A59" s="8">
        <v>36250</v>
      </c>
      <c r="B59" s="9">
        <v>1.1000000000000001</v>
      </c>
      <c r="C59" s="9">
        <f t="shared" si="1"/>
        <v>1.0109999999999999</v>
      </c>
      <c r="D59" s="10">
        <f>PRODUCT(C59:$C$500)</f>
        <v>4.5266831403869743</v>
      </c>
      <c r="F59" s="129">
        <v>43556</v>
      </c>
      <c r="G59" s="130"/>
    </row>
    <row r="60" spans="1:7" x14ac:dyDescent="0.35">
      <c r="A60" s="8">
        <v>36280</v>
      </c>
      <c r="B60" s="9">
        <v>0.56000000000000005</v>
      </c>
      <c r="C60" s="9">
        <f t="shared" si="1"/>
        <v>1.0056</v>
      </c>
      <c r="D60" s="10">
        <f>PRODUCT(C60:$C$500)</f>
        <v>4.4774313950415214</v>
      </c>
      <c r="F60" s="129">
        <v>43525</v>
      </c>
      <c r="G60" s="130"/>
    </row>
    <row r="61" spans="1:7" x14ac:dyDescent="0.35">
      <c r="A61" s="8">
        <v>36311</v>
      </c>
      <c r="B61" s="9">
        <v>0.3</v>
      </c>
      <c r="C61" s="9">
        <f t="shared" si="1"/>
        <v>1.0029999999999999</v>
      </c>
      <c r="D61" s="10">
        <f>PRODUCT(C61:$C$500)</f>
        <v>4.4524974095480445</v>
      </c>
      <c r="F61" s="129">
        <v>43497</v>
      </c>
      <c r="G61" s="130"/>
    </row>
    <row r="62" spans="1:7" x14ac:dyDescent="0.35">
      <c r="A62" s="8">
        <v>36341</v>
      </c>
      <c r="B62" s="9">
        <v>0.19</v>
      </c>
      <c r="C62" s="9">
        <f t="shared" si="1"/>
        <v>1.0019</v>
      </c>
      <c r="D62" s="10">
        <f>PRODUCT(C62:$C$500)</f>
        <v>4.4391798699382239</v>
      </c>
      <c r="F62" s="129">
        <v>43466</v>
      </c>
      <c r="G62" s="130"/>
    </row>
    <row r="63" spans="1:7" x14ac:dyDescent="0.35">
      <c r="A63" s="8">
        <v>36372</v>
      </c>
      <c r="B63" s="9">
        <v>1.0900000000000001</v>
      </c>
      <c r="C63" s="9">
        <f t="shared" si="1"/>
        <v>1.0108999999999999</v>
      </c>
      <c r="D63" s="10">
        <f>PRODUCT(C63:$C$500)</f>
        <v>4.4307614232340935</v>
      </c>
      <c r="F63" s="129">
        <v>43435</v>
      </c>
      <c r="G63" s="130"/>
    </row>
    <row r="64" spans="1:7" x14ac:dyDescent="0.35">
      <c r="A64" s="8">
        <v>36403</v>
      </c>
      <c r="B64" s="9">
        <v>0.56000000000000005</v>
      </c>
      <c r="C64" s="9">
        <f t="shared" si="1"/>
        <v>1.0056</v>
      </c>
      <c r="D64" s="10">
        <f>PRODUCT(C64:$C$500)</f>
        <v>4.3829868663904303</v>
      </c>
      <c r="F64" s="129">
        <v>43405</v>
      </c>
      <c r="G64" s="130"/>
    </row>
    <row r="65" spans="1:7" x14ac:dyDescent="0.35">
      <c r="A65" s="8">
        <v>36433</v>
      </c>
      <c r="B65" s="9">
        <v>0.31</v>
      </c>
      <c r="C65" s="9">
        <f t="shared" si="1"/>
        <v>1.0031000000000001</v>
      </c>
      <c r="D65" s="10">
        <f>PRODUCT(C65:$C$500)</f>
        <v>4.3585788249706026</v>
      </c>
      <c r="F65" s="129">
        <v>43374</v>
      </c>
      <c r="G65" s="130"/>
    </row>
    <row r="66" spans="1:7" x14ac:dyDescent="0.35">
      <c r="A66" s="8">
        <v>36464</v>
      </c>
      <c r="B66" s="9">
        <v>1.19</v>
      </c>
      <c r="C66" s="9">
        <f t="shared" si="1"/>
        <v>1.0119</v>
      </c>
      <c r="D66" s="10">
        <f>PRODUCT(C66:$C$500)</f>
        <v>4.3451089871105548</v>
      </c>
      <c r="F66" s="129">
        <v>43344</v>
      </c>
      <c r="G66" s="130"/>
    </row>
    <row r="67" spans="1:7" x14ac:dyDescent="0.35">
      <c r="A67" s="8">
        <v>36494</v>
      </c>
      <c r="B67" s="9">
        <v>0.95</v>
      </c>
      <c r="C67" s="9">
        <f t="shared" si="1"/>
        <v>1.0095000000000001</v>
      </c>
      <c r="D67" s="10">
        <f>PRODUCT(C67:$C$500)</f>
        <v>4.2940102649575591</v>
      </c>
      <c r="F67" s="129">
        <v>43313</v>
      </c>
      <c r="G67" s="130"/>
    </row>
    <row r="68" spans="1:7" x14ac:dyDescent="0.35">
      <c r="A68" s="8">
        <v>36525</v>
      </c>
      <c r="B68" s="9">
        <v>0.6</v>
      </c>
      <c r="C68" s="9">
        <f t="shared" si="1"/>
        <v>1.006</v>
      </c>
      <c r="D68" s="10">
        <f>PRODUCT(C68:$C$500)</f>
        <v>4.2536010549356709</v>
      </c>
      <c r="F68" s="129">
        <v>43282</v>
      </c>
      <c r="G68" s="130"/>
    </row>
    <row r="69" spans="1:7" x14ac:dyDescent="0.35">
      <c r="A69" s="8">
        <v>36556</v>
      </c>
      <c r="B69" s="9">
        <v>0.62</v>
      </c>
      <c r="C69" s="9">
        <f t="shared" si="1"/>
        <v>1.0062</v>
      </c>
      <c r="D69" s="10">
        <f>PRODUCT(C69:$C$500)</f>
        <v>4.2282316649459979</v>
      </c>
      <c r="F69" s="129">
        <v>43252</v>
      </c>
      <c r="G69" s="130"/>
    </row>
    <row r="70" spans="1:7" x14ac:dyDescent="0.35">
      <c r="A70" s="8">
        <v>36585</v>
      </c>
      <c r="B70" s="9">
        <v>0.13</v>
      </c>
      <c r="C70" s="9">
        <f t="shared" si="1"/>
        <v>1.0013000000000001</v>
      </c>
      <c r="D70" s="10">
        <f>PRODUCT(C70:$C$500)</f>
        <v>4.2021781603518136</v>
      </c>
      <c r="F70" s="129">
        <v>43221</v>
      </c>
      <c r="G70" s="130"/>
    </row>
    <row r="71" spans="1:7" x14ac:dyDescent="0.35">
      <c r="A71" s="8">
        <v>36616</v>
      </c>
      <c r="B71" s="9">
        <v>0.22</v>
      </c>
      <c r="C71" s="9">
        <f t="shared" si="1"/>
        <v>1.0022</v>
      </c>
      <c r="D71" s="10">
        <f>PRODUCT(C71:$C$500)</f>
        <v>4.1967224212042522</v>
      </c>
      <c r="F71" s="129">
        <v>43191</v>
      </c>
      <c r="G71" s="130"/>
    </row>
    <row r="72" spans="1:7" x14ac:dyDescent="0.35">
      <c r="A72" s="8">
        <v>36646</v>
      </c>
      <c r="B72" s="9">
        <v>0.42</v>
      </c>
      <c r="C72" s="9">
        <f t="shared" si="1"/>
        <v>1.0042</v>
      </c>
      <c r="D72" s="10">
        <f>PRODUCT(C72:$C$500)</f>
        <v>4.1875098994255113</v>
      </c>
      <c r="F72" s="129">
        <v>43160</v>
      </c>
      <c r="G72" s="130"/>
    </row>
    <row r="73" spans="1:7" x14ac:dyDescent="0.35">
      <c r="A73" s="8">
        <v>36677</v>
      </c>
      <c r="B73" s="9">
        <v>0.01</v>
      </c>
      <c r="C73" s="9">
        <f t="shared" si="1"/>
        <v>1.0001</v>
      </c>
      <c r="D73" s="10">
        <f>PRODUCT(C73:$C$500)</f>
        <v>4.1699959165758909</v>
      </c>
      <c r="F73" s="129">
        <v>43132</v>
      </c>
      <c r="G73" s="130"/>
    </row>
    <row r="74" spans="1:7" x14ac:dyDescent="0.35">
      <c r="A74" s="8">
        <v>36707</v>
      </c>
      <c r="B74" s="9">
        <v>0.23</v>
      </c>
      <c r="C74" s="9">
        <f t="shared" si="1"/>
        <v>1.0023</v>
      </c>
      <c r="D74" s="10">
        <f>PRODUCT(C74:$C$500)</f>
        <v>4.1695789586800229</v>
      </c>
      <c r="F74" s="129">
        <v>43101</v>
      </c>
      <c r="G74" s="130"/>
    </row>
    <row r="75" spans="1:7" x14ac:dyDescent="0.35">
      <c r="A75" s="8">
        <v>36738</v>
      </c>
      <c r="B75" s="9">
        <v>1.61</v>
      </c>
      <c r="C75" s="9">
        <f t="shared" si="1"/>
        <v>1.0161</v>
      </c>
      <c r="D75" s="10">
        <f>PRODUCT(C75:$C$500)</f>
        <v>4.1600109335328925</v>
      </c>
      <c r="F75" s="129">
        <v>43070</v>
      </c>
      <c r="G75" s="130"/>
    </row>
    <row r="76" spans="1:7" x14ac:dyDescent="0.35">
      <c r="A76" s="8">
        <v>36769</v>
      </c>
      <c r="B76" s="9">
        <v>1.31</v>
      </c>
      <c r="C76" s="9">
        <f t="shared" si="1"/>
        <v>1.0131000000000001</v>
      </c>
      <c r="D76" s="10">
        <f>PRODUCT(C76:$C$500)</f>
        <v>4.0940959881241046</v>
      </c>
      <c r="F76" s="129">
        <v>43040</v>
      </c>
      <c r="G76" s="130"/>
    </row>
    <row r="77" spans="1:7" x14ac:dyDescent="0.35">
      <c r="A77" s="8">
        <v>36799</v>
      </c>
      <c r="B77" s="9">
        <v>0.23</v>
      </c>
      <c r="C77" s="9">
        <f t="shared" si="1"/>
        <v>1.0023</v>
      </c>
      <c r="D77" s="10">
        <f>PRODUCT(C77:$C$500)</f>
        <v>4.0411568336038899</v>
      </c>
      <c r="F77" s="129">
        <v>43009</v>
      </c>
      <c r="G77" s="130"/>
    </row>
    <row r="78" spans="1:7" x14ac:dyDescent="0.35">
      <c r="A78" s="8">
        <v>36830</v>
      </c>
      <c r="B78" s="9">
        <v>0.14000000000000001</v>
      </c>
      <c r="C78" s="9">
        <f t="shared" si="1"/>
        <v>1.0014000000000001</v>
      </c>
      <c r="D78" s="10">
        <f>PRODUCT(C78:$C$500)</f>
        <v>4.0318835015503192</v>
      </c>
      <c r="F78" s="129">
        <v>42979</v>
      </c>
      <c r="G78" s="130"/>
    </row>
    <row r="79" spans="1:7" x14ac:dyDescent="0.35">
      <c r="A79" s="8">
        <v>36860</v>
      </c>
      <c r="B79" s="9">
        <v>0.32</v>
      </c>
      <c r="C79" s="9">
        <f t="shared" si="1"/>
        <v>1.0032000000000001</v>
      </c>
      <c r="D79" s="10">
        <f>PRODUCT(C79:$C$500)</f>
        <v>4.0262467560917941</v>
      </c>
      <c r="F79" s="129">
        <v>42948</v>
      </c>
      <c r="G79" s="130"/>
    </row>
    <row r="80" spans="1:7" x14ac:dyDescent="0.35">
      <c r="A80" s="8">
        <v>36891</v>
      </c>
      <c r="B80" s="9">
        <v>0.59</v>
      </c>
      <c r="C80" s="9">
        <f t="shared" si="1"/>
        <v>1.0059</v>
      </c>
      <c r="D80" s="10">
        <f>PRODUCT(C80:$C$500)</f>
        <v>4.0134038637278664</v>
      </c>
      <c r="F80" s="129">
        <v>42917</v>
      </c>
    </row>
    <row r="81" spans="1:6" x14ac:dyDescent="0.35">
      <c r="A81" s="8">
        <v>36922</v>
      </c>
      <c r="B81" s="9">
        <v>0.56999999999999995</v>
      </c>
      <c r="C81" s="9">
        <f t="shared" si="1"/>
        <v>1.0057</v>
      </c>
      <c r="D81" s="10">
        <f>PRODUCT(C81:$C$500)</f>
        <v>3.9898636680861577</v>
      </c>
      <c r="F81" s="129">
        <v>42887</v>
      </c>
    </row>
    <row r="82" spans="1:6" x14ac:dyDescent="0.35">
      <c r="A82" s="8">
        <v>36950</v>
      </c>
      <c r="B82" s="9">
        <v>0.46</v>
      </c>
      <c r="C82" s="9">
        <f t="shared" si="1"/>
        <v>1.0045999999999999</v>
      </c>
      <c r="D82" s="10">
        <f>PRODUCT(C82:$C$500)</f>
        <v>3.9672503411416447</v>
      </c>
      <c r="F82" s="129">
        <v>42856</v>
      </c>
    </row>
    <row r="83" spans="1:6" x14ac:dyDescent="0.35">
      <c r="A83" s="8">
        <v>36981</v>
      </c>
      <c r="B83" s="9">
        <v>0.38</v>
      </c>
      <c r="C83" s="9">
        <f t="shared" si="1"/>
        <v>1.0038</v>
      </c>
      <c r="D83" s="10">
        <f>PRODUCT(C83:$C$500)</f>
        <v>3.9490845522015201</v>
      </c>
      <c r="F83" s="129">
        <v>42826</v>
      </c>
    </row>
    <row r="84" spans="1:6" x14ac:dyDescent="0.35">
      <c r="A84" s="8">
        <v>37011</v>
      </c>
      <c r="B84" s="9">
        <v>0.57999999999999996</v>
      </c>
      <c r="C84" s="9">
        <f t="shared" si="1"/>
        <v>1.0058</v>
      </c>
      <c r="D84" s="10">
        <f>PRODUCT(C84:$C$500)</f>
        <v>3.9341348398102407</v>
      </c>
      <c r="F84" s="129">
        <v>42795</v>
      </c>
    </row>
    <row r="85" spans="1:6" x14ac:dyDescent="0.35">
      <c r="A85" s="8">
        <v>37042</v>
      </c>
      <c r="B85" s="9">
        <v>0.41</v>
      </c>
      <c r="C85" s="9">
        <f t="shared" si="1"/>
        <v>1.0041</v>
      </c>
      <c r="D85" s="10">
        <f>PRODUCT(C85:$C$500)</f>
        <v>3.9114484388648298</v>
      </c>
      <c r="F85" s="129">
        <v>42767</v>
      </c>
    </row>
    <row r="86" spans="1:6" x14ac:dyDescent="0.35">
      <c r="A86" s="8">
        <v>37072</v>
      </c>
      <c r="B86" s="9">
        <v>0.52</v>
      </c>
      <c r="C86" s="9">
        <f t="shared" ref="C86:C149" si="2">1+B86/100</f>
        <v>1.0052000000000001</v>
      </c>
      <c r="D86" s="10">
        <f>PRODUCT(C86:$C$500)</f>
        <v>3.8954769832335687</v>
      </c>
      <c r="F86" s="129">
        <v>42736</v>
      </c>
    </row>
    <row r="87" spans="1:6" x14ac:dyDescent="0.35">
      <c r="A87" s="8">
        <v>37103</v>
      </c>
      <c r="B87" s="9">
        <v>1.33</v>
      </c>
      <c r="C87" s="9">
        <f t="shared" si="2"/>
        <v>1.0133000000000001</v>
      </c>
      <c r="D87" s="10">
        <f>PRODUCT(C87:$C$500)</f>
        <v>3.8753252917166403</v>
      </c>
      <c r="F87" s="129">
        <v>42705</v>
      </c>
    </row>
    <row r="88" spans="1:6" x14ac:dyDescent="0.35">
      <c r="A88" s="8">
        <v>37134</v>
      </c>
      <c r="B88" s="9">
        <v>0.7</v>
      </c>
      <c r="C88" s="9">
        <f t="shared" si="2"/>
        <v>1.0069999999999999</v>
      </c>
      <c r="D88" s="10">
        <f>PRODUCT(C88:$C$500)</f>
        <v>3.8244599740616225</v>
      </c>
      <c r="F88" s="129">
        <v>42675</v>
      </c>
    </row>
    <row r="89" spans="1:6" x14ac:dyDescent="0.35">
      <c r="A89" s="8">
        <v>37164</v>
      </c>
      <c r="B89" s="9">
        <v>0.28000000000000003</v>
      </c>
      <c r="C89" s="9">
        <f t="shared" si="2"/>
        <v>1.0027999999999999</v>
      </c>
      <c r="D89" s="10">
        <f>PRODUCT(C89:$C$500)</f>
        <v>3.7978748501108419</v>
      </c>
      <c r="F89" s="129">
        <v>42644</v>
      </c>
    </row>
    <row r="90" spans="1:6" x14ac:dyDescent="0.35">
      <c r="A90" s="8">
        <v>37195</v>
      </c>
      <c r="B90" s="9">
        <v>0.83</v>
      </c>
      <c r="C90" s="9">
        <f t="shared" si="2"/>
        <v>1.0083</v>
      </c>
      <c r="D90" s="10">
        <f>PRODUCT(C90:$C$500)</f>
        <v>3.7872704927312051</v>
      </c>
      <c r="F90" s="129">
        <v>42614</v>
      </c>
    </row>
    <row r="91" spans="1:6" x14ac:dyDescent="0.35">
      <c r="A91" s="8">
        <v>37225</v>
      </c>
      <c r="B91" s="9">
        <v>0.71</v>
      </c>
      <c r="C91" s="9">
        <f t="shared" si="2"/>
        <v>1.0071000000000001</v>
      </c>
      <c r="D91" s="10">
        <f>PRODUCT(C91:$C$500)</f>
        <v>3.7560949050195398</v>
      </c>
      <c r="F91" s="129">
        <v>42583</v>
      </c>
    </row>
    <row r="92" spans="1:6" x14ac:dyDescent="0.35">
      <c r="A92" s="8">
        <v>37256</v>
      </c>
      <c r="B92" s="9">
        <v>0.65</v>
      </c>
      <c r="C92" s="9">
        <f t="shared" si="2"/>
        <v>1.0065</v>
      </c>
      <c r="D92" s="10">
        <f>PRODUCT(C92:$C$500)</f>
        <v>3.7296146410679589</v>
      </c>
      <c r="F92" s="129">
        <v>42552</v>
      </c>
    </row>
    <row r="93" spans="1:6" x14ac:dyDescent="0.35">
      <c r="A93" s="8">
        <v>37287</v>
      </c>
      <c r="B93" s="9">
        <v>0.52</v>
      </c>
      <c r="C93" s="9">
        <f t="shared" si="2"/>
        <v>1.0052000000000001</v>
      </c>
      <c r="D93" s="10">
        <f>PRODUCT(C93:$C$500)</f>
        <v>3.7055287044887786</v>
      </c>
      <c r="F93" s="129">
        <v>42522</v>
      </c>
    </row>
    <row r="94" spans="1:6" x14ac:dyDescent="0.35">
      <c r="A94" s="8">
        <v>37315</v>
      </c>
      <c r="B94" s="9">
        <v>0.36</v>
      </c>
      <c r="C94" s="9">
        <f t="shared" si="2"/>
        <v>1.0036</v>
      </c>
      <c r="D94" s="10">
        <f>PRODUCT(C94:$C$500)</f>
        <v>3.6863596343899476</v>
      </c>
      <c r="F94" s="129">
        <v>42491</v>
      </c>
    </row>
    <row r="95" spans="1:6" x14ac:dyDescent="0.35">
      <c r="A95" s="8">
        <v>37346</v>
      </c>
      <c r="B95" s="9">
        <v>0.6</v>
      </c>
      <c r="C95" s="9">
        <f t="shared" si="2"/>
        <v>1.006</v>
      </c>
      <c r="D95" s="10">
        <f>PRODUCT(C95:$C$500)</f>
        <v>3.673136343553161</v>
      </c>
      <c r="F95" s="129">
        <v>42461</v>
      </c>
    </row>
    <row r="96" spans="1:6" x14ac:dyDescent="0.35">
      <c r="A96" s="8">
        <v>37376</v>
      </c>
      <c r="B96" s="9">
        <v>0.8</v>
      </c>
      <c r="C96" s="9">
        <f t="shared" si="2"/>
        <v>1.008</v>
      </c>
      <c r="D96" s="10">
        <f>PRODUCT(C96:$C$500)</f>
        <v>3.6512289697347526</v>
      </c>
      <c r="F96" s="129">
        <v>42430</v>
      </c>
    </row>
    <row r="97" spans="1:6" x14ac:dyDescent="0.35">
      <c r="A97" s="8">
        <v>37407</v>
      </c>
      <c r="B97" s="9">
        <v>0.21</v>
      </c>
      <c r="C97" s="9">
        <f t="shared" si="2"/>
        <v>1.0021</v>
      </c>
      <c r="D97" s="10">
        <f>PRODUCT(C97:$C$500)</f>
        <v>3.6222509620384438</v>
      </c>
      <c r="F97" s="129">
        <v>42401</v>
      </c>
    </row>
    <row r="98" spans="1:6" x14ac:dyDescent="0.35">
      <c r="A98" s="8">
        <v>37437</v>
      </c>
      <c r="B98" s="9">
        <v>0.42</v>
      </c>
      <c r="C98" s="9">
        <f t="shared" si="2"/>
        <v>1.0042</v>
      </c>
      <c r="D98" s="10">
        <f>PRODUCT(C98:$C$500)</f>
        <v>3.6146601756695365</v>
      </c>
      <c r="F98" s="129">
        <v>42370</v>
      </c>
    </row>
    <row r="99" spans="1:6" x14ac:dyDescent="0.35">
      <c r="A99" s="8">
        <v>37468</v>
      </c>
      <c r="B99" s="9">
        <v>1.19</v>
      </c>
      <c r="C99" s="9">
        <f t="shared" si="2"/>
        <v>1.0119</v>
      </c>
      <c r="D99" s="10">
        <f>PRODUCT(C99:$C$500)</f>
        <v>3.5995420988543434</v>
      </c>
      <c r="F99" s="129">
        <v>42339</v>
      </c>
    </row>
    <row r="100" spans="1:6" x14ac:dyDescent="0.35">
      <c r="A100" s="8">
        <v>37499</v>
      </c>
      <c r="B100" s="9">
        <v>0.65</v>
      </c>
      <c r="C100" s="9">
        <f t="shared" si="2"/>
        <v>1.0065</v>
      </c>
      <c r="D100" s="10">
        <f>PRODUCT(C100:$C$500)</f>
        <v>3.557211284567988</v>
      </c>
      <c r="F100" s="129">
        <v>42309</v>
      </c>
    </row>
    <row r="101" spans="1:6" x14ac:dyDescent="0.35">
      <c r="A101" s="8">
        <v>37529</v>
      </c>
      <c r="B101" s="9">
        <v>0.72</v>
      </c>
      <c r="C101" s="9">
        <f t="shared" si="2"/>
        <v>1.0072000000000001</v>
      </c>
      <c r="D101" s="10">
        <f>PRODUCT(C101:$C$500)</f>
        <v>3.534238732804754</v>
      </c>
      <c r="F101" s="129">
        <v>42278</v>
      </c>
    </row>
    <row r="102" spans="1:6" x14ac:dyDescent="0.35">
      <c r="A102" s="8">
        <v>37560</v>
      </c>
      <c r="B102" s="9">
        <v>1.31</v>
      </c>
      <c r="C102" s="9">
        <f t="shared" si="2"/>
        <v>1.0131000000000001</v>
      </c>
      <c r="D102" s="10">
        <f>PRODUCT(C102:$C$500)</f>
        <v>3.5089741191469037</v>
      </c>
      <c r="F102" s="129">
        <v>42248</v>
      </c>
    </row>
    <row r="103" spans="1:6" x14ac:dyDescent="0.35">
      <c r="A103" s="8">
        <v>37590</v>
      </c>
      <c r="B103" s="9">
        <v>3.02</v>
      </c>
      <c r="C103" s="9">
        <f t="shared" si="2"/>
        <v>1.0302</v>
      </c>
      <c r="D103" s="10">
        <f>PRODUCT(C103:$C$500)</f>
        <v>3.4636009467445485</v>
      </c>
      <c r="F103" s="129">
        <v>42217</v>
      </c>
    </row>
    <row r="104" spans="1:6" x14ac:dyDescent="0.35">
      <c r="A104" s="8">
        <v>37621</v>
      </c>
      <c r="B104" s="9">
        <v>2.1</v>
      </c>
      <c r="C104" s="9">
        <f t="shared" si="2"/>
        <v>1.0209999999999999</v>
      </c>
      <c r="D104" s="10">
        <f>PRODUCT(C104:$C$500)</f>
        <v>3.3620665373175549</v>
      </c>
      <c r="F104" s="129">
        <v>42186</v>
      </c>
    </row>
    <row r="105" spans="1:6" x14ac:dyDescent="0.35">
      <c r="A105" s="8">
        <v>37652</v>
      </c>
      <c r="B105" s="9">
        <v>2.25</v>
      </c>
      <c r="C105" s="9">
        <f t="shared" si="2"/>
        <v>1.0225</v>
      </c>
      <c r="D105" s="10">
        <f>PRODUCT(C105:$C$500)</f>
        <v>3.2929153156881075</v>
      </c>
      <c r="F105" s="129">
        <v>42156</v>
      </c>
    </row>
    <row r="106" spans="1:6" x14ac:dyDescent="0.35">
      <c r="A106" s="8">
        <v>37680</v>
      </c>
      <c r="B106" s="9">
        <v>1.57</v>
      </c>
      <c r="C106" s="9">
        <f t="shared" si="2"/>
        <v>1.0157</v>
      </c>
      <c r="D106" s="10">
        <f>PRODUCT(C106:$C$500)</f>
        <v>3.2204550764675837</v>
      </c>
      <c r="F106" s="129">
        <v>42125</v>
      </c>
    </row>
    <row r="107" spans="1:6" x14ac:dyDescent="0.35">
      <c r="A107" s="8">
        <v>37711</v>
      </c>
      <c r="B107" s="9">
        <v>1.23</v>
      </c>
      <c r="C107" s="9">
        <f t="shared" si="2"/>
        <v>1.0123</v>
      </c>
      <c r="D107" s="10">
        <f>PRODUCT(C107:$C$500)</f>
        <v>3.1706754715640351</v>
      </c>
      <c r="F107" s="129">
        <v>42095</v>
      </c>
    </row>
    <row r="108" spans="1:6" x14ac:dyDescent="0.35">
      <c r="A108" s="8">
        <v>37741</v>
      </c>
      <c r="B108" s="9">
        <v>0.97</v>
      </c>
      <c r="C108" s="9">
        <f t="shared" si="2"/>
        <v>1.0097</v>
      </c>
      <c r="D108" s="10">
        <f>PRODUCT(C108:$C$500)</f>
        <v>3.132150026241272</v>
      </c>
      <c r="F108" s="129">
        <v>42064</v>
      </c>
    </row>
    <row r="109" spans="1:6" x14ac:dyDescent="0.35">
      <c r="A109" s="8">
        <v>37772</v>
      </c>
      <c r="B109" s="9">
        <v>0.61</v>
      </c>
      <c r="C109" s="9">
        <f t="shared" si="2"/>
        <v>1.0061</v>
      </c>
      <c r="D109" s="10">
        <f>PRODUCT(C109:$C$500)</f>
        <v>3.1020600438162407</v>
      </c>
      <c r="F109" s="129">
        <v>42036</v>
      </c>
    </row>
    <row r="110" spans="1:6" x14ac:dyDescent="0.35">
      <c r="A110" s="8">
        <v>37802</v>
      </c>
      <c r="B110" s="9">
        <v>-0.15</v>
      </c>
      <c r="C110" s="9">
        <f t="shared" si="2"/>
        <v>0.99850000000000005</v>
      </c>
      <c r="D110" s="10">
        <f>PRODUCT(C110:$C$500)</f>
        <v>3.0832522053635243</v>
      </c>
      <c r="F110" s="129">
        <v>42005</v>
      </c>
    </row>
    <row r="111" spans="1:6" x14ac:dyDescent="0.35">
      <c r="A111" s="8">
        <v>37833</v>
      </c>
      <c r="B111" s="9">
        <v>0.2</v>
      </c>
      <c r="C111" s="9">
        <f t="shared" si="2"/>
        <v>1.002</v>
      </c>
      <c r="D111" s="10">
        <f>PRODUCT(C111:$C$500)</f>
        <v>3.0878840314106433</v>
      </c>
      <c r="F111" s="129">
        <v>41974</v>
      </c>
    </row>
    <row r="112" spans="1:6" x14ac:dyDescent="0.35">
      <c r="A112" s="8">
        <v>37864</v>
      </c>
      <c r="B112" s="9">
        <v>0.34</v>
      </c>
      <c r="C112" s="9">
        <f t="shared" si="2"/>
        <v>1.0034000000000001</v>
      </c>
      <c r="D112" s="10">
        <f>PRODUCT(C112:$C$500)</f>
        <v>3.0817205902301836</v>
      </c>
      <c r="F112" s="129">
        <v>41944</v>
      </c>
    </row>
    <row r="113" spans="1:6" x14ac:dyDescent="0.35">
      <c r="A113" s="8">
        <v>37894</v>
      </c>
      <c r="B113" s="9">
        <v>0.78</v>
      </c>
      <c r="C113" s="9">
        <f t="shared" si="2"/>
        <v>1.0078</v>
      </c>
      <c r="D113" s="10">
        <f>PRODUCT(C113:$C$500)</f>
        <v>3.0712782441999047</v>
      </c>
      <c r="F113" s="129">
        <v>41913</v>
      </c>
    </row>
    <row r="114" spans="1:6" x14ac:dyDescent="0.35">
      <c r="A114" s="8">
        <v>37925</v>
      </c>
      <c r="B114" s="9">
        <v>0.28999999999999998</v>
      </c>
      <c r="C114" s="9">
        <f t="shared" si="2"/>
        <v>1.0028999999999999</v>
      </c>
      <c r="D114" s="10">
        <f>PRODUCT(C114:$C$500)</f>
        <v>3.0475076842626585</v>
      </c>
      <c r="F114" s="129">
        <v>41883</v>
      </c>
    </row>
    <row r="115" spans="1:6" x14ac:dyDescent="0.35">
      <c r="A115" s="8">
        <v>37955</v>
      </c>
      <c r="B115" s="9">
        <v>0.34</v>
      </c>
      <c r="C115" s="9">
        <f t="shared" si="2"/>
        <v>1.0034000000000001</v>
      </c>
      <c r="D115" s="10">
        <f>PRODUCT(C115:$C$500)</f>
        <v>3.0386954674071718</v>
      </c>
      <c r="F115" s="129">
        <v>41852</v>
      </c>
    </row>
    <row r="116" spans="1:6" x14ac:dyDescent="0.35">
      <c r="A116" s="8">
        <v>37986</v>
      </c>
      <c r="B116" s="9">
        <v>0.52</v>
      </c>
      <c r="C116" s="9">
        <f t="shared" si="2"/>
        <v>1.0052000000000001</v>
      </c>
      <c r="D116" s="10">
        <f>PRODUCT(C116:$C$500)</f>
        <v>3.0283989111094018</v>
      </c>
      <c r="F116" s="129">
        <v>41821</v>
      </c>
    </row>
    <row r="117" spans="1:6" x14ac:dyDescent="0.35">
      <c r="A117" s="8">
        <v>38017</v>
      </c>
      <c r="B117" s="9">
        <v>0.76</v>
      </c>
      <c r="C117" s="9">
        <f t="shared" si="2"/>
        <v>1.0076000000000001</v>
      </c>
      <c r="D117" s="10">
        <f>PRODUCT(C117:$C$500)</f>
        <v>3.0127327010638671</v>
      </c>
      <c r="F117" s="129">
        <v>41791</v>
      </c>
    </row>
    <row r="118" spans="1:6" x14ac:dyDescent="0.35">
      <c r="A118" s="8">
        <v>38046</v>
      </c>
      <c r="B118" s="9">
        <v>0.61</v>
      </c>
      <c r="C118" s="9">
        <f t="shared" si="2"/>
        <v>1.0061</v>
      </c>
      <c r="D118" s="10">
        <f>PRODUCT(C118:$C$500)</f>
        <v>2.9900086354345659</v>
      </c>
      <c r="F118" s="129">
        <v>41760</v>
      </c>
    </row>
    <row r="119" spans="1:6" x14ac:dyDescent="0.35">
      <c r="A119" s="8">
        <v>38077</v>
      </c>
      <c r="B119" s="9">
        <v>0.47</v>
      </c>
      <c r="C119" s="9">
        <f t="shared" si="2"/>
        <v>1.0046999999999999</v>
      </c>
      <c r="D119" s="10">
        <f>PRODUCT(C119:$C$500)</f>
        <v>2.9718801664194108</v>
      </c>
      <c r="F119" s="129">
        <v>41730</v>
      </c>
    </row>
    <row r="120" spans="1:6" x14ac:dyDescent="0.35">
      <c r="A120" s="8">
        <v>38107</v>
      </c>
      <c r="B120" s="9">
        <v>0.37</v>
      </c>
      <c r="C120" s="9">
        <f t="shared" si="2"/>
        <v>1.0037</v>
      </c>
      <c r="D120" s="10">
        <f>PRODUCT(C120:$C$500)</f>
        <v>2.9579776713639943</v>
      </c>
      <c r="F120" s="129">
        <v>41699</v>
      </c>
    </row>
    <row r="121" spans="1:6" x14ac:dyDescent="0.35">
      <c r="A121" s="8">
        <v>38138</v>
      </c>
      <c r="B121" s="9">
        <v>0.51</v>
      </c>
      <c r="C121" s="9">
        <f t="shared" si="2"/>
        <v>1.0051000000000001</v>
      </c>
      <c r="D121" s="10">
        <f>PRODUCT(C121:$C$500)</f>
        <v>2.947073499416156</v>
      </c>
      <c r="F121" s="129">
        <v>41671</v>
      </c>
    </row>
    <row r="122" spans="1:6" x14ac:dyDescent="0.35">
      <c r="A122" s="8">
        <v>38168</v>
      </c>
      <c r="B122" s="9">
        <v>0.71</v>
      </c>
      <c r="C122" s="9">
        <f t="shared" si="2"/>
        <v>1.0071000000000001</v>
      </c>
      <c r="D122" s="10">
        <f>PRODUCT(C122:$C$500)</f>
        <v>2.9321196890022461</v>
      </c>
      <c r="F122" s="129">
        <v>41640</v>
      </c>
    </row>
    <row r="123" spans="1:6" x14ac:dyDescent="0.35">
      <c r="A123" s="8">
        <v>38199</v>
      </c>
      <c r="B123" s="9">
        <v>0.91</v>
      </c>
      <c r="C123" s="9">
        <f t="shared" si="2"/>
        <v>1.0091000000000001</v>
      </c>
      <c r="D123" s="10">
        <f>PRODUCT(C123:$C$500)</f>
        <v>2.911448405324442</v>
      </c>
      <c r="F123" s="129">
        <v>41609</v>
      </c>
    </row>
    <row r="124" spans="1:6" x14ac:dyDescent="0.35">
      <c r="A124" s="8">
        <v>38230</v>
      </c>
      <c r="B124" s="9">
        <v>0.69</v>
      </c>
      <c r="C124" s="9">
        <f t="shared" si="2"/>
        <v>1.0068999999999999</v>
      </c>
      <c r="D124" s="10">
        <f>PRODUCT(C124:$C$500)</f>
        <v>2.8851931476805479</v>
      </c>
      <c r="F124" s="129">
        <v>41579</v>
      </c>
    </row>
    <row r="125" spans="1:6" x14ac:dyDescent="0.35">
      <c r="A125" s="8">
        <v>38260</v>
      </c>
      <c r="B125" s="9">
        <v>0.33</v>
      </c>
      <c r="C125" s="9">
        <f t="shared" si="2"/>
        <v>1.0033000000000001</v>
      </c>
      <c r="D125" s="10">
        <f>PRODUCT(C125:$C$500)</f>
        <v>2.8654217376904847</v>
      </c>
      <c r="F125" s="129">
        <v>41548</v>
      </c>
    </row>
    <row r="126" spans="1:6" x14ac:dyDescent="0.35">
      <c r="A126" s="8">
        <v>38291</v>
      </c>
      <c r="B126" s="9">
        <v>0.44</v>
      </c>
      <c r="C126" s="9">
        <f t="shared" si="2"/>
        <v>1.0044</v>
      </c>
      <c r="D126" s="10">
        <f>PRODUCT(C126:$C$500)</f>
        <v>2.8559969477628688</v>
      </c>
      <c r="F126" s="129">
        <v>41426</v>
      </c>
    </row>
    <row r="127" spans="1:6" x14ac:dyDescent="0.35">
      <c r="A127" s="8">
        <v>38321</v>
      </c>
      <c r="B127" s="9">
        <v>0.69</v>
      </c>
      <c r="C127" s="9">
        <f t="shared" si="2"/>
        <v>1.0068999999999999</v>
      </c>
      <c r="D127" s="10">
        <f>PRODUCT(C127:$C$500)</f>
        <v>2.8434856110741422</v>
      </c>
      <c r="F127" s="129">
        <v>41395</v>
      </c>
    </row>
    <row r="128" spans="1:6" x14ac:dyDescent="0.35">
      <c r="A128" s="8">
        <v>38352</v>
      </c>
      <c r="B128" s="9">
        <v>0.86</v>
      </c>
      <c r="C128" s="9">
        <f t="shared" si="2"/>
        <v>1.0085999999999999</v>
      </c>
      <c r="D128" s="10">
        <f>PRODUCT(C128:$C$500)</f>
        <v>2.824000010998251</v>
      </c>
      <c r="F128" s="129">
        <v>41365</v>
      </c>
    </row>
    <row r="129" spans="1:6" x14ac:dyDescent="0.35">
      <c r="A129" s="8">
        <v>38383</v>
      </c>
      <c r="B129" s="9">
        <v>0.57999999999999996</v>
      </c>
      <c r="C129" s="9">
        <f t="shared" si="2"/>
        <v>1.0058</v>
      </c>
      <c r="D129" s="10">
        <f>PRODUCT(C129:$C$500)</f>
        <v>2.7999206930381288</v>
      </c>
      <c r="F129" s="129">
        <v>41334</v>
      </c>
    </row>
    <row r="130" spans="1:6" x14ac:dyDescent="0.35">
      <c r="A130" s="8">
        <v>38411</v>
      </c>
      <c r="B130" s="9">
        <v>0.59</v>
      </c>
      <c r="C130" s="9">
        <f t="shared" si="2"/>
        <v>1.0059</v>
      </c>
      <c r="D130" s="10">
        <f>PRODUCT(C130:$C$500)</f>
        <v>2.7837747992027468</v>
      </c>
      <c r="F130" s="129">
        <v>41306</v>
      </c>
    </row>
    <row r="131" spans="1:6" x14ac:dyDescent="0.35">
      <c r="A131" s="8">
        <v>38442</v>
      </c>
      <c r="B131" s="9">
        <v>0.61</v>
      </c>
      <c r="C131" s="9">
        <f t="shared" si="2"/>
        <v>1.0061</v>
      </c>
      <c r="D131" s="10">
        <f>PRODUCT(C131:$C$500)</f>
        <v>2.767446862712748</v>
      </c>
      <c r="F131" s="129">
        <v>41334</v>
      </c>
    </row>
    <row r="132" spans="1:6" x14ac:dyDescent="0.35">
      <c r="A132" s="8">
        <v>38472</v>
      </c>
      <c r="B132" s="9">
        <v>0.87</v>
      </c>
      <c r="C132" s="9">
        <f t="shared" si="2"/>
        <v>1.0086999999999999</v>
      </c>
      <c r="D132" s="10">
        <f>PRODUCT(C132:$C$500)</f>
        <v>2.7506677891986353</v>
      </c>
      <c r="F132" s="129">
        <v>41365</v>
      </c>
    </row>
    <row r="133" spans="1:6" x14ac:dyDescent="0.35">
      <c r="A133" s="8">
        <v>38503</v>
      </c>
      <c r="B133" s="9">
        <v>0.49</v>
      </c>
      <c r="C133" s="9">
        <f t="shared" si="2"/>
        <v>1.0048999999999999</v>
      </c>
      <c r="D133" s="10">
        <f>PRODUCT(C133:$C$500)</f>
        <v>2.7269433817771698</v>
      </c>
      <c r="F133" s="129">
        <v>41395</v>
      </c>
    </row>
    <row r="134" spans="1:6" x14ac:dyDescent="0.35">
      <c r="A134" s="8">
        <v>38533</v>
      </c>
      <c r="B134" s="9">
        <v>-0.02</v>
      </c>
      <c r="C134" s="9">
        <f t="shared" si="2"/>
        <v>0.99980000000000002</v>
      </c>
      <c r="D134" s="10">
        <f>PRODUCT(C134:$C$500)</f>
        <v>2.7136465138592589</v>
      </c>
      <c r="F134" s="129">
        <v>41426</v>
      </c>
    </row>
    <row r="135" spans="1:6" x14ac:dyDescent="0.35">
      <c r="A135" s="8">
        <v>38564</v>
      </c>
      <c r="B135" s="9">
        <v>0.25</v>
      </c>
      <c r="C135" s="9">
        <f t="shared" si="2"/>
        <v>1.0024999999999999</v>
      </c>
      <c r="D135" s="10">
        <f>PRODUCT(C135:$C$500)</f>
        <v>2.7141893517296074</v>
      </c>
      <c r="F135" s="129">
        <v>41456</v>
      </c>
    </row>
    <row r="136" spans="1:6" x14ac:dyDescent="0.35">
      <c r="A136" s="8">
        <v>38595</v>
      </c>
      <c r="B136" s="9">
        <v>0.17</v>
      </c>
      <c r="C136" s="9">
        <f t="shared" si="2"/>
        <v>1.0017</v>
      </c>
      <c r="D136" s="10">
        <f>PRODUCT(C136:$C$500)</f>
        <v>2.7074207997302819</v>
      </c>
      <c r="F136" s="129">
        <v>41487</v>
      </c>
    </row>
    <row r="137" spans="1:6" x14ac:dyDescent="0.35">
      <c r="A137" s="8">
        <v>38625</v>
      </c>
      <c r="B137" s="9">
        <v>0.35</v>
      </c>
      <c r="C137" s="9">
        <f t="shared" si="2"/>
        <v>1.0035000000000001</v>
      </c>
      <c r="D137" s="10">
        <f>PRODUCT(C137:$C$500)</f>
        <v>2.7028259955378622</v>
      </c>
      <c r="F137" s="129">
        <v>41518</v>
      </c>
    </row>
    <row r="138" spans="1:6" x14ac:dyDescent="0.35">
      <c r="A138" s="8">
        <v>38656</v>
      </c>
      <c r="B138" s="9">
        <v>0.75</v>
      </c>
      <c r="C138" s="9">
        <f t="shared" si="2"/>
        <v>1.0075000000000001</v>
      </c>
      <c r="D138" s="10">
        <f>PRODUCT(C138:$C$500)</f>
        <v>2.6933990986924479</v>
      </c>
      <c r="F138" s="129">
        <v>41548</v>
      </c>
    </row>
    <row r="139" spans="1:6" x14ac:dyDescent="0.35">
      <c r="A139" s="8">
        <v>38686</v>
      </c>
      <c r="B139" s="9">
        <v>0.55000000000000004</v>
      </c>
      <c r="C139" s="9">
        <f t="shared" si="2"/>
        <v>1.0055000000000001</v>
      </c>
      <c r="D139" s="10">
        <f>PRODUCT(C139:$C$500)</f>
        <v>2.6733489813324507</v>
      </c>
      <c r="F139" s="129">
        <v>41579</v>
      </c>
    </row>
    <row r="140" spans="1:6" x14ac:dyDescent="0.35">
      <c r="A140" s="8">
        <v>38717</v>
      </c>
      <c r="B140" s="9">
        <v>0.36</v>
      </c>
      <c r="C140" s="9">
        <f t="shared" si="2"/>
        <v>1.0036</v>
      </c>
      <c r="D140" s="10">
        <f>PRODUCT(C140:$C$500)</f>
        <v>2.6587259883962697</v>
      </c>
    </row>
    <row r="141" spans="1:6" x14ac:dyDescent="0.35">
      <c r="A141" s="8">
        <v>38748</v>
      </c>
      <c r="B141" s="9">
        <v>0.59</v>
      </c>
      <c r="C141" s="9">
        <f t="shared" si="2"/>
        <v>1.0059</v>
      </c>
      <c r="D141" s="10">
        <f>PRODUCT(C141:$C$500)</f>
        <v>2.6491889083262978</v>
      </c>
    </row>
    <row r="142" spans="1:6" x14ac:dyDescent="0.35">
      <c r="A142" s="8">
        <v>38776</v>
      </c>
      <c r="B142" s="9">
        <v>0.41</v>
      </c>
      <c r="C142" s="9">
        <f t="shared" si="2"/>
        <v>1.0041</v>
      </c>
      <c r="D142" s="10">
        <f>PRODUCT(C142:$C$500)</f>
        <v>2.633650371136588</v>
      </c>
    </row>
    <row r="143" spans="1:6" x14ac:dyDescent="0.35">
      <c r="A143" s="8">
        <v>38807</v>
      </c>
      <c r="B143" s="9">
        <v>0.43</v>
      </c>
      <c r="C143" s="9">
        <f t="shared" si="2"/>
        <v>1.0043</v>
      </c>
      <c r="D143" s="10">
        <f>PRODUCT(C143:$C$500)</f>
        <v>2.6228964955050147</v>
      </c>
    </row>
    <row r="144" spans="1:6" x14ac:dyDescent="0.35">
      <c r="A144" s="8">
        <v>38837</v>
      </c>
      <c r="B144" s="9">
        <v>0.21</v>
      </c>
      <c r="C144" s="9">
        <f t="shared" si="2"/>
        <v>1.0021</v>
      </c>
      <c r="D144" s="10">
        <f>PRODUCT(C144:$C$500)</f>
        <v>2.6116663302847933</v>
      </c>
    </row>
    <row r="145" spans="1:4" x14ac:dyDescent="0.35">
      <c r="A145" s="8">
        <v>38868</v>
      </c>
      <c r="B145" s="9">
        <v>0.1</v>
      </c>
      <c r="C145" s="9">
        <f t="shared" si="2"/>
        <v>1.0009999999999999</v>
      </c>
      <c r="D145" s="10">
        <f>PRODUCT(C145:$C$500)</f>
        <v>2.6061933243037569</v>
      </c>
    </row>
    <row r="146" spans="1:4" x14ac:dyDescent="0.35">
      <c r="A146" s="8">
        <v>38898</v>
      </c>
      <c r="B146" s="9">
        <v>-0.21</v>
      </c>
      <c r="C146" s="9">
        <f t="shared" si="2"/>
        <v>0.99790000000000001</v>
      </c>
      <c r="D146" s="10">
        <f>PRODUCT(C146:$C$500)</f>
        <v>2.6035897345691859</v>
      </c>
    </row>
    <row r="147" spans="1:4" x14ac:dyDescent="0.35">
      <c r="A147" s="8">
        <v>38929</v>
      </c>
      <c r="B147" s="9">
        <v>0.19</v>
      </c>
      <c r="C147" s="9">
        <f t="shared" si="2"/>
        <v>1.0019</v>
      </c>
      <c r="D147" s="10">
        <f>PRODUCT(C147:$C$500)</f>
        <v>2.6090687790051028</v>
      </c>
    </row>
    <row r="148" spans="1:4" x14ac:dyDescent="0.35">
      <c r="A148" s="8">
        <v>38960</v>
      </c>
      <c r="B148" s="9">
        <v>0.05</v>
      </c>
      <c r="C148" s="9">
        <f t="shared" si="2"/>
        <v>1.0004999999999999</v>
      </c>
      <c r="D148" s="10">
        <f>PRODUCT(C148:$C$500)</f>
        <v>2.6041209492016182</v>
      </c>
    </row>
    <row r="149" spans="1:4" x14ac:dyDescent="0.35">
      <c r="A149" s="8">
        <v>38990</v>
      </c>
      <c r="B149" s="9">
        <v>0.21</v>
      </c>
      <c r="C149" s="9">
        <f t="shared" si="2"/>
        <v>1.0021</v>
      </c>
      <c r="D149" s="10">
        <f>PRODUCT(C149:$C$500)</f>
        <v>2.6028195394319007</v>
      </c>
    </row>
    <row r="150" spans="1:4" x14ac:dyDescent="0.35">
      <c r="A150" s="8">
        <v>39021</v>
      </c>
      <c r="B150" s="9">
        <v>0.33</v>
      </c>
      <c r="C150" s="9">
        <f t="shared" ref="C150:C213" si="3">1+B150/100</f>
        <v>1.0033000000000001</v>
      </c>
      <c r="D150" s="10">
        <f>PRODUCT(C150:$C$500)</f>
        <v>2.5973650727790663</v>
      </c>
    </row>
    <row r="151" spans="1:4" x14ac:dyDescent="0.35">
      <c r="A151" s="8">
        <v>39051</v>
      </c>
      <c r="B151" s="9">
        <v>0.31</v>
      </c>
      <c r="C151" s="9">
        <f t="shared" si="3"/>
        <v>1.0031000000000001</v>
      </c>
      <c r="D151" s="10">
        <f>PRODUCT(C151:$C$500)</f>
        <v>2.588821960310038</v>
      </c>
    </row>
    <row r="152" spans="1:4" x14ac:dyDescent="0.35">
      <c r="A152" s="8">
        <v>39082</v>
      </c>
      <c r="B152" s="9">
        <v>0.48</v>
      </c>
      <c r="C152" s="9">
        <f t="shared" si="3"/>
        <v>1.0047999999999999</v>
      </c>
      <c r="D152" s="10">
        <f>PRODUCT(C152:$C$500)</f>
        <v>2.5808214139268673</v>
      </c>
    </row>
    <row r="153" spans="1:4" x14ac:dyDescent="0.35">
      <c r="A153" s="8">
        <v>39113</v>
      </c>
      <c r="B153" s="9">
        <v>0.44</v>
      </c>
      <c r="C153" s="9">
        <f t="shared" si="3"/>
        <v>1.0044</v>
      </c>
      <c r="D153" s="10">
        <f>PRODUCT(C153:$C$500)</f>
        <v>2.5684926492106541</v>
      </c>
    </row>
    <row r="154" spans="1:4" x14ac:dyDescent="0.35">
      <c r="A154" s="8">
        <v>39141</v>
      </c>
      <c r="B154" s="9">
        <v>0.44</v>
      </c>
      <c r="C154" s="9">
        <f t="shared" si="3"/>
        <v>1.0044</v>
      </c>
      <c r="D154" s="10">
        <f>PRODUCT(C154:$C$500)</f>
        <v>2.5572407897358205</v>
      </c>
    </row>
    <row r="155" spans="1:4" x14ac:dyDescent="0.35">
      <c r="A155" s="8">
        <v>39172</v>
      </c>
      <c r="B155" s="9">
        <v>0.37</v>
      </c>
      <c r="C155" s="9">
        <f t="shared" si="3"/>
        <v>1.0037</v>
      </c>
      <c r="D155" s="10">
        <f>PRODUCT(C155:$C$500)</f>
        <v>2.5460382215609498</v>
      </c>
    </row>
    <row r="156" spans="1:4" x14ac:dyDescent="0.35">
      <c r="A156" s="8">
        <v>39202</v>
      </c>
      <c r="B156" s="9">
        <v>0.25</v>
      </c>
      <c r="C156" s="9">
        <f t="shared" si="3"/>
        <v>1.0024999999999999</v>
      </c>
      <c r="D156" s="10">
        <f>PRODUCT(C156:$C$500)</f>
        <v>2.5366526069153621</v>
      </c>
    </row>
    <row r="157" spans="1:4" x14ac:dyDescent="0.35">
      <c r="A157" s="8">
        <v>39233</v>
      </c>
      <c r="B157" s="9">
        <v>0.28000000000000003</v>
      </c>
      <c r="C157" s="9">
        <f t="shared" si="3"/>
        <v>1.0027999999999999</v>
      </c>
      <c r="D157" s="10">
        <f>PRODUCT(C157:$C$500)</f>
        <v>2.5303267899405135</v>
      </c>
    </row>
    <row r="158" spans="1:4" x14ac:dyDescent="0.35">
      <c r="A158" s="8">
        <v>39263</v>
      </c>
      <c r="B158" s="9">
        <v>0.28000000000000003</v>
      </c>
      <c r="C158" s="9">
        <f t="shared" si="3"/>
        <v>1.0027999999999999</v>
      </c>
      <c r="D158" s="10">
        <f>PRODUCT(C158:$C$500)</f>
        <v>2.5232616573000746</v>
      </c>
    </row>
    <row r="159" spans="1:4" x14ac:dyDescent="0.35">
      <c r="A159" s="8">
        <v>39294</v>
      </c>
      <c r="B159" s="9">
        <v>0.24</v>
      </c>
      <c r="C159" s="9">
        <f t="shared" si="3"/>
        <v>1.0024</v>
      </c>
      <c r="D159" s="10">
        <f>PRODUCT(C159:$C$500)</f>
        <v>2.5162162517950466</v>
      </c>
    </row>
    <row r="160" spans="1:4" x14ac:dyDescent="0.35">
      <c r="A160" s="8">
        <v>39325</v>
      </c>
      <c r="B160" s="9">
        <v>0.47</v>
      </c>
      <c r="C160" s="9">
        <f t="shared" si="3"/>
        <v>1.0046999999999999</v>
      </c>
      <c r="D160" s="10">
        <f>PRODUCT(C160:$C$500)</f>
        <v>2.5101917914954592</v>
      </c>
    </row>
    <row r="161" spans="1:4" x14ac:dyDescent="0.35">
      <c r="A161" s="8">
        <v>39355</v>
      </c>
      <c r="B161" s="9">
        <v>0.18</v>
      </c>
      <c r="C161" s="9">
        <f t="shared" si="3"/>
        <v>1.0018</v>
      </c>
      <c r="D161" s="10">
        <f>PRODUCT(C161:$C$500)</f>
        <v>2.4984490808156248</v>
      </c>
    </row>
    <row r="162" spans="1:4" x14ac:dyDescent="0.35">
      <c r="A162" s="8">
        <v>39386</v>
      </c>
      <c r="B162" s="9">
        <v>0.3</v>
      </c>
      <c r="C162" s="9">
        <f t="shared" si="3"/>
        <v>1.0029999999999999</v>
      </c>
      <c r="D162" s="10">
        <f>PRODUCT(C162:$C$500)</f>
        <v>2.4939599529004037</v>
      </c>
    </row>
    <row r="163" spans="1:4" x14ac:dyDescent="0.35">
      <c r="A163" s="8">
        <v>39416</v>
      </c>
      <c r="B163" s="9">
        <v>0.38</v>
      </c>
      <c r="C163" s="9">
        <f t="shared" si="3"/>
        <v>1.0038</v>
      </c>
      <c r="D163" s="10">
        <f>PRODUCT(C163:$C$500)</f>
        <v>2.4865004515457638</v>
      </c>
    </row>
    <row r="164" spans="1:4" x14ac:dyDescent="0.35">
      <c r="A164" s="8">
        <v>39447</v>
      </c>
      <c r="B164" s="9">
        <v>0.74</v>
      </c>
      <c r="C164" s="9">
        <f t="shared" si="3"/>
        <v>1.0074000000000001</v>
      </c>
      <c r="D164" s="10">
        <f>PRODUCT(C164:$C$500)</f>
        <v>2.4770875189736676</v>
      </c>
    </row>
    <row r="165" spans="1:4" x14ac:dyDescent="0.35">
      <c r="A165" s="8">
        <v>39478</v>
      </c>
      <c r="B165" s="9">
        <v>0.54</v>
      </c>
      <c r="C165" s="9">
        <f t="shared" si="3"/>
        <v>1.0054000000000001</v>
      </c>
      <c r="D165" s="10">
        <f>PRODUCT(C165:$C$500)</f>
        <v>2.4588917202438609</v>
      </c>
    </row>
    <row r="166" spans="1:4" x14ac:dyDescent="0.35">
      <c r="A166" s="8">
        <v>39507</v>
      </c>
      <c r="B166" s="9">
        <v>0.49</v>
      </c>
      <c r="C166" s="9">
        <f t="shared" si="3"/>
        <v>1.0048999999999999</v>
      </c>
      <c r="D166" s="10">
        <f>PRODUCT(C166:$C$500)</f>
        <v>2.4456850211297634</v>
      </c>
    </row>
    <row r="167" spans="1:4" x14ac:dyDescent="0.35">
      <c r="A167" s="8">
        <v>39538</v>
      </c>
      <c r="B167" s="9">
        <v>0.48</v>
      </c>
      <c r="C167" s="9">
        <f t="shared" si="3"/>
        <v>1.0047999999999999</v>
      </c>
      <c r="D167" s="10">
        <f>PRODUCT(C167:$C$500)</f>
        <v>2.4337595990941963</v>
      </c>
    </row>
    <row r="168" spans="1:4" x14ac:dyDescent="0.35">
      <c r="A168" s="8">
        <v>39568</v>
      </c>
      <c r="B168" s="9">
        <v>0.55000000000000004</v>
      </c>
      <c r="C168" s="9">
        <f t="shared" si="3"/>
        <v>1.0055000000000001</v>
      </c>
      <c r="D168" s="10">
        <f>PRODUCT(C168:$C$500)</f>
        <v>2.4221333589711365</v>
      </c>
    </row>
    <row r="169" spans="1:4" x14ac:dyDescent="0.35">
      <c r="A169" s="8">
        <v>39599</v>
      </c>
      <c r="B169" s="9">
        <v>0.79</v>
      </c>
      <c r="C169" s="9">
        <f t="shared" si="3"/>
        <v>1.0079</v>
      </c>
      <c r="D169" s="10">
        <f>PRODUCT(C169:$C$500)</f>
        <v>2.4088844942527508</v>
      </c>
    </row>
    <row r="170" spans="1:4" x14ac:dyDescent="0.35">
      <c r="A170" s="8">
        <v>39629</v>
      </c>
      <c r="B170" s="9">
        <v>0.74</v>
      </c>
      <c r="C170" s="9">
        <f t="shared" si="3"/>
        <v>1.0074000000000001</v>
      </c>
      <c r="D170" s="10">
        <f>PRODUCT(C170:$C$500)</f>
        <v>2.39000346686452</v>
      </c>
    </row>
    <row r="171" spans="1:4" x14ac:dyDescent="0.35">
      <c r="A171" s="8">
        <v>39660</v>
      </c>
      <c r="B171" s="9">
        <v>0.53</v>
      </c>
      <c r="C171" s="9">
        <f t="shared" si="3"/>
        <v>1.0053000000000001</v>
      </c>
      <c r="D171" s="10">
        <f>PRODUCT(C171:$C$500)</f>
        <v>2.3724473564269575</v>
      </c>
    </row>
    <row r="172" spans="1:4" x14ac:dyDescent="0.35">
      <c r="A172" s="8">
        <v>39691</v>
      </c>
      <c r="B172" s="9">
        <v>0.28000000000000003</v>
      </c>
      <c r="C172" s="9">
        <f t="shared" si="3"/>
        <v>1.0027999999999999</v>
      </c>
      <c r="D172" s="10">
        <f>PRODUCT(C172:$C$500)</f>
        <v>2.3599396761433975</v>
      </c>
    </row>
    <row r="173" spans="1:4" x14ac:dyDescent="0.35">
      <c r="A173" s="8">
        <v>39721</v>
      </c>
      <c r="B173" s="9">
        <v>0.26</v>
      </c>
      <c r="C173" s="9">
        <f t="shared" si="3"/>
        <v>1.0025999999999999</v>
      </c>
      <c r="D173" s="10">
        <f>PRODUCT(C173:$C$500)</f>
        <v>2.3533502953165106</v>
      </c>
    </row>
    <row r="174" spans="1:4" x14ac:dyDescent="0.35">
      <c r="A174" s="8">
        <v>39752</v>
      </c>
      <c r="B174" s="9">
        <v>0.45</v>
      </c>
      <c r="C174" s="9">
        <f t="shared" si="3"/>
        <v>1.0044999999999999</v>
      </c>
      <c r="D174" s="10">
        <f>PRODUCT(C174:$C$500)</f>
        <v>2.3472474519414623</v>
      </c>
    </row>
    <row r="175" spans="1:4" x14ac:dyDescent="0.35">
      <c r="A175" s="8">
        <v>39782</v>
      </c>
      <c r="B175" s="9">
        <v>0.36</v>
      </c>
      <c r="C175" s="9">
        <f t="shared" si="3"/>
        <v>1.0036</v>
      </c>
      <c r="D175" s="10">
        <f>PRODUCT(C175:$C$500)</f>
        <v>2.3367321572339139</v>
      </c>
    </row>
    <row r="176" spans="1:4" x14ac:dyDescent="0.35">
      <c r="A176" s="8">
        <v>39813</v>
      </c>
      <c r="B176" s="9">
        <v>0.28000000000000003</v>
      </c>
      <c r="C176" s="9">
        <f t="shared" si="3"/>
        <v>1.0027999999999999</v>
      </c>
      <c r="D176" s="10">
        <f>PRODUCT(C176:$C$500)</f>
        <v>2.3283500968851265</v>
      </c>
    </row>
    <row r="177" spans="1:4" x14ac:dyDescent="0.35">
      <c r="A177" s="8">
        <v>39844</v>
      </c>
      <c r="B177" s="9">
        <v>0.48</v>
      </c>
      <c r="C177" s="9">
        <f t="shared" si="3"/>
        <v>1.0047999999999999</v>
      </c>
      <c r="D177" s="10">
        <f>PRODUCT(C177:$C$500)</f>
        <v>2.3218489199093764</v>
      </c>
    </row>
    <row r="178" spans="1:4" x14ac:dyDescent="0.35">
      <c r="A178" s="8">
        <v>39872</v>
      </c>
      <c r="B178" s="9">
        <v>0.55000000000000004</v>
      </c>
      <c r="C178" s="9">
        <f t="shared" si="3"/>
        <v>1.0055000000000001</v>
      </c>
      <c r="D178" s="10">
        <f>PRODUCT(C178:$C$500)</f>
        <v>2.3107572849416584</v>
      </c>
    </row>
    <row r="179" spans="1:4" x14ac:dyDescent="0.35">
      <c r="A179" s="8">
        <v>39903</v>
      </c>
      <c r="B179" s="9">
        <v>0.2</v>
      </c>
      <c r="C179" s="9">
        <f t="shared" si="3"/>
        <v>1.002</v>
      </c>
      <c r="D179" s="10">
        <f>PRODUCT(C179:$C$500)</f>
        <v>2.2981176379330286</v>
      </c>
    </row>
    <row r="180" spans="1:4" x14ac:dyDescent="0.35">
      <c r="A180" s="8">
        <v>39933</v>
      </c>
      <c r="B180" s="9">
        <v>0.48</v>
      </c>
      <c r="C180" s="9">
        <f t="shared" si="3"/>
        <v>1.0047999999999999</v>
      </c>
      <c r="D180" s="10">
        <f>PRODUCT(C180:$C$500)</f>
        <v>2.2935305767794683</v>
      </c>
    </row>
    <row r="181" spans="1:4" x14ac:dyDescent="0.35">
      <c r="A181" s="8">
        <v>39964</v>
      </c>
      <c r="B181" s="9">
        <v>0.47</v>
      </c>
      <c r="C181" s="9">
        <f t="shared" si="3"/>
        <v>1.0046999999999999</v>
      </c>
      <c r="D181" s="10">
        <f>PRODUCT(C181:$C$500)</f>
        <v>2.2825742205209671</v>
      </c>
    </row>
    <row r="182" spans="1:4" x14ac:dyDescent="0.35">
      <c r="A182" s="8">
        <v>39994</v>
      </c>
      <c r="B182" s="9">
        <v>0.36</v>
      </c>
      <c r="C182" s="9">
        <f t="shared" si="3"/>
        <v>1.0036</v>
      </c>
      <c r="D182" s="10">
        <f>PRODUCT(C182:$C$500)</f>
        <v>2.2718963078739618</v>
      </c>
    </row>
    <row r="183" spans="1:4" x14ac:dyDescent="0.35">
      <c r="A183" s="8">
        <v>40025</v>
      </c>
      <c r="B183" s="9">
        <v>0.24</v>
      </c>
      <c r="C183" s="9">
        <f t="shared" si="3"/>
        <v>1.0024</v>
      </c>
      <c r="D183" s="10">
        <f>PRODUCT(C183:$C$500)</f>
        <v>2.2637468193243939</v>
      </c>
    </row>
    <row r="184" spans="1:4" x14ac:dyDescent="0.35">
      <c r="A184" s="8">
        <v>40056</v>
      </c>
      <c r="B184" s="9">
        <v>0.15</v>
      </c>
      <c r="C184" s="9">
        <f t="shared" si="3"/>
        <v>1.0015000000000001</v>
      </c>
      <c r="D184" s="10">
        <f>PRODUCT(C184:$C$500)</f>
        <v>2.2583268349205841</v>
      </c>
    </row>
    <row r="185" spans="1:4" x14ac:dyDescent="0.35">
      <c r="A185" s="8">
        <v>40086</v>
      </c>
      <c r="B185" s="9">
        <v>0.24</v>
      </c>
      <c r="C185" s="9">
        <f t="shared" si="3"/>
        <v>1.0024</v>
      </c>
      <c r="D185" s="10">
        <f>PRODUCT(C185:$C$500)</f>
        <v>2.2549444182931428</v>
      </c>
    </row>
    <row r="186" spans="1:4" x14ac:dyDescent="0.35">
      <c r="A186" s="8">
        <v>40117</v>
      </c>
      <c r="B186" s="9">
        <v>0.28000000000000003</v>
      </c>
      <c r="C186" s="9">
        <f t="shared" si="3"/>
        <v>1.0027999999999999</v>
      </c>
      <c r="D186" s="10">
        <f>PRODUCT(C186:$C$500)</f>
        <v>2.2495455090713725</v>
      </c>
    </row>
    <row r="187" spans="1:4" x14ac:dyDescent="0.35">
      <c r="A187" s="8">
        <v>40147</v>
      </c>
      <c r="B187" s="9">
        <v>0.41</v>
      </c>
      <c r="C187" s="9">
        <f t="shared" si="3"/>
        <v>1.0041</v>
      </c>
      <c r="D187" s="10">
        <f>PRODUCT(C187:$C$500)</f>
        <v>2.2432643688386236</v>
      </c>
    </row>
    <row r="188" spans="1:4" x14ac:dyDescent="0.35">
      <c r="A188" s="8">
        <v>40178</v>
      </c>
      <c r="B188" s="9">
        <v>0.37</v>
      </c>
      <c r="C188" s="9">
        <f t="shared" si="3"/>
        <v>1.0037</v>
      </c>
      <c r="D188" s="10">
        <f>PRODUCT(C188:$C$500)</f>
        <v>2.234104540223707</v>
      </c>
    </row>
    <row r="189" spans="1:4" x14ac:dyDescent="0.35">
      <c r="A189" s="8">
        <v>40209</v>
      </c>
      <c r="B189" s="9">
        <v>0.75</v>
      </c>
      <c r="C189" s="9">
        <f t="shared" si="3"/>
        <v>1.0075000000000001</v>
      </c>
      <c r="D189" s="10">
        <f>PRODUCT(C189:$C$500)</f>
        <v>2.2258688255691008</v>
      </c>
    </row>
    <row r="190" spans="1:4" x14ac:dyDescent="0.35">
      <c r="A190" s="8">
        <v>40237</v>
      </c>
      <c r="B190" s="9">
        <v>0.78</v>
      </c>
      <c r="C190" s="9">
        <f t="shared" si="3"/>
        <v>1.0078</v>
      </c>
      <c r="D190" s="10">
        <f>PRODUCT(C190:$C$500)</f>
        <v>2.2092990824507202</v>
      </c>
    </row>
    <row r="191" spans="1:4" x14ac:dyDescent="0.35">
      <c r="A191" s="8">
        <v>40268</v>
      </c>
      <c r="B191" s="9">
        <v>0.52</v>
      </c>
      <c r="C191" s="9">
        <f t="shared" si="3"/>
        <v>1.0052000000000001</v>
      </c>
      <c r="D191" s="10">
        <f>PRODUCT(C191:$C$500)</f>
        <v>2.1921999230509215</v>
      </c>
    </row>
    <row r="192" spans="1:4" x14ac:dyDescent="0.35">
      <c r="A192" s="8">
        <v>40298</v>
      </c>
      <c r="B192" s="9">
        <v>0.56999999999999995</v>
      </c>
      <c r="C192" s="9">
        <f t="shared" si="3"/>
        <v>1.0057</v>
      </c>
      <c r="D192" s="10">
        <f>PRODUCT(C192:$C$500)</f>
        <v>2.1808594538906907</v>
      </c>
    </row>
    <row r="193" spans="1:4" x14ac:dyDescent="0.35">
      <c r="A193" s="8">
        <v>40329</v>
      </c>
      <c r="B193" s="9">
        <v>0.43</v>
      </c>
      <c r="C193" s="9">
        <f t="shared" si="3"/>
        <v>1.0043</v>
      </c>
      <c r="D193" s="10">
        <f>PRODUCT(C193:$C$500)</f>
        <v>2.1684990095363363</v>
      </c>
    </row>
    <row r="194" spans="1:4" x14ac:dyDescent="0.35">
      <c r="A194" s="8">
        <v>40359</v>
      </c>
      <c r="B194" s="9">
        <v>0</v>
      </c>
      <c r="C194" s="9">
        <f t="shared" si="3"/>
        <v>1</v>
      </c>
      <c r="D194" s="10">
        <f>PRODUCT(C194:$C$500)</f>
        <v>2.1592143876693597</v>
      </c>
    </row>
    <row r="195" spans="1:4" x14ac:dyDescent="0.35">
      <c r="A195" s="8">
        <v>40390</v>
      </c>
      <c r="B195" s="9">
        <v>0.01</v>
      </c>
      <c r="C195" s="9">
        <f t="shared" si="3"/>
        <v>1.0001</v>
      </c>
      <c r="D195" s="10">
        <f>PRODUCT(C195:$C$500)</f>
        <v>2.1592143876693597</v>
      </c>
    </row>
    <row r="196" spans="1:4" x14ac:dyDescent="0.35">
      <c r="A196" s="8">
        <v>40421</v>
      </c>
      <c r="B196" s="9">
        <v>0.04</v>
      </c>
      <c r="C196" s="9">
        <f t="shared" si="3"/>
        <v>1.0004</v>
      </c>
      <c r="D196" s="10">
        <f>PRODUCT(C196:$C$500)</f>
        <v>2.1589984878205741</v>
      </c>
    </row>
    <row r="197" spans="1:4" x14ac:dyDescent="0.35">
      <c r="A197" s="8">
        <v>40451</v>
      </c>
      <c r="B197" s="9">
        <v>0.45</v>
      </c>
      <c r="C197" s="9">
        <f t="shared" si="3"/>
        <v>1.0044999999999999</v>
      </c>
      <c r="D197" s="10">
        <f>PRODUCT(C197:$C$500)</f>
        <v>2.1581352337270836</v>
      </c>
    </row>
    <row r="198" spans="1:4" x14ac:dyDescent="0.35">
      <c r="A198" s="8">
        <v>40482</v>
      </c>
      <c r="B198" s="9">
        <v>0.75</v>
      </c>
      <c r="C198" s="9">
        <f t="shared" si="3"/>
        <v>1.0075000000000001</v>
      </c>
      <c r="D198" s="10">
        <f>PRODUCT(C198:$C$500)</f>
        <v>2.1484671316347272</v>
      </c>
    </row>
    <row r="199" spans="1:4" x14ac:dyDescent="0.35">
      <c r="A199" s="8">
        <v>40512</v>
      </c>
      <c r="B199" s="9">
        <v>0.83</v>
      </c>
      <c r="C199" s="9">
        <f t="shared" si="3"/>
        <v>1.0083</v>
      </c>
      <c r="D199" s="10">
        <f>PRODUCT(C199:$C$500)</f>
        <v>2.1324735797863288</v>
      </c>
    </row>
    <row r="200" spans="1:4" x14ac:dyDescent="0.35">
      <c r="A200" s="8">
        <v>40543</v>
      </c>
      <c r="B200" s="9">
        <v>0.63</v>
      </c>
      <c r="C200" s="9">
        <f t="shared" si="3"/>
        <v>1.0063</v>
      </c>
      <c r="D200" s="10">
        <f>PRODUCT(C200:$C$500)</f>
        <v>2.114919745895397</v>
      </c>
    </row>
    <row r="201" spans="1:4" x14ac:dyDescent="0.35">
      <c r="A201" s="8">
        <v>40574</v>
      </c>
      <c r="B201" s="9">
        <v>0.83</v>
      </c>
      <c r="C201" s="9">
        <f t="shared" si="3"/>
        <v>1.0083</v>
      </c>
      <c r="D201" s="10">
        <f>PRODUCT(C201:$C$500)</f>
        <v>2.1016791671423993</v>
      </c>
    </row>
    <row r="202" spans="1:4" x14ac:dyDescent="0.35">
      <c r="A202" s="8">
        <v>40602</v>
      </c>
      <c r="B202" s="9">
        <v>0.8</v>
      </c>
      <c r="C202" s="9">
        <f t="shared" si="3"/>
        <v>1.008</v>
      </c>
      <c r="D202" s="10">
        <f>PRODUCT(C202:$C$500)</f>
        <v>2.0843788229122295</v>
      </c>
    </row>
    <row r="203" spans="1:4" x14ac:dyDescent="0.35">
      <c r="A203" s="8">
        <v>40633</v>
      </c>
      <c r="B203" s="9">
        <v>0.79</v>
      </c>
      <c r="C203" s="9">
        <f t="shared" si="3"/>
        <v>1.0079</v>
      </c>
      <c r="D203" s="10">
        <f>PRODUCT(C203:$C$500)</f>
        <v>2.067836133841499</v>
      </c>
    </row>
    <row r="204" spans="1:4" x14ac:dyDescent="0.35">
      <c r="A204" s="8">
        <v>40663</v>
      </c>
      <c r="B204" s="9">
        <v>0.77</v>
      </c>
      <c r="C204" s="9">
        <f t="shared" si="3"/>
        <v>1.0077</v>
      </c>
      <c r="D204" s="10">
        <f>PRODUCT(C204:$C$500)</f>
        <v>2.0516282705045117</v>
      </c>
    </row>
    <row r="205" spans="1:4" x14ac:dyDescent="0.35">
      <c r="A205" s="8">
        <v>40694</v>
      </c>
      <c r="B205" s="9">
        <v>0.47</v>
      </c>
      <c r="C205" s="9">
        <f t="shared" si="3"/>
        <v>1.0046999999999999</v>
      </c>
      <c r="D205" s="10">
        <f>PRODUCT(C205:$C$500)</f>
        <v>2.0359514443827647</v>
      </c>
    </row>
    <row r="206" spans="1:4" x14ac:dyDescent="0.35">
      <c r="A206" s="8">
        <v>40724</v>
      </c>
      <c r="B206" s="9">
        <v>0.15</v>
      </c>
      <c r="C206" s="9">
        <f t="shared" si="3"/>
        <v>1.0015000000000001</v>
      </c>
      <c r="D206" s="10">
        <f>PRODUCT(C206:$C$500)</f>
        <v>2.0264272363718177</v>
      </c>
    </row>
    <row r="207" spans="1:4" x14ac:dyDescent="0.35">
      <c r="A207" s="8">
        <v>40755</v>
      </c>
      <c r="B207" s="9">
        <v>0.16</v>
      </c>
      <c r="C207" s="9">
        <f t="shared" si="3"/>
        <v>1.0016</v>
      </c>
      <c r="D207" s="10">
        <f>PRODUCT(C207:$C$500)</f>
        <v>2.0233921481495907</v>
      </c>
    </row>
    <row r="208" spans="1:4" x14ac:dyDescent="0.35">
      <c r="A208" s="8">
        <v>40786</v>
      </c>
      <c r="B208" s="9">
        <v>0.37</v>
      </c>
      <c r="C208" s="9">
        <f t="shared" si="3"/>
        <v>1.0037</v>
      </c>
      <c r="D208" s="10">
        <f>PRODUCT(C208:$C$500)</f>
        <v>2.0201598923218773</v>
      </c>
    </row>
    <row r="209" spans="1:4" x14ac:dyDescent="0.35">
      <c r="A209" s="8">
        <v>40816</v>
      </c>
      <c r="B209" s="9">
        <v>0.53</v>
      </c>
      <c r="C209" s="9">
        <f t="shared" si="3"/>
        <v>1.0053000000000001</v>
      </c>
      <c r="D209" s="10">
        <f>PRODUCT(C209:$C$500)</f>
        <v>2.0127128547592701</v>
      </c>
    </row>
    <row r="210" spans="1:4" x14ac:dyDescent="0.35">
      <c r="A210" s="8">
        <v>40847</v>
      </c>
      <c r="B210" s="9">
        <v>0.43</v>
      </c>
      <c r="C210" s="9">
        <f t="shared" si="3"/>
        <v>1.0043</v>
      </c>
      <c r="D210" s="10">
        <f>PRODUCT(C210:$C$500)</f>
        <v>2.0021017156662388</v>
      </c>
    </row>
    <row r="211" spans="1:4" x14ac:dyDescent="0.35">
      <c r="A211" s="8">
        <v>40877</v>
      </c>
      <c r="B211" s="9">
        <v>0.52</v>
      </c>
      <c r="C211" s="9">
        <f t="shared" si="3"/>
        <v>1.0052000000000001</v>
      </c>
      <c r="D211" s="10">
        <f>PRODUCT(C211:$C$500)</f>
        <v>1.9935295386500447</v>
      </c>
    </row>
    <row r="212" spans="1:4" x14ac:dyDescent="0.35">
      <c r="A212" s="8">
        <v>40908</v>
      </c>
      <c r="B212" s="9">
        <v>0.5</v>
      </c>
      <c r="C212" s="9">
        <f t="shared" si="3"/>
        <v>1.0049999999999999</v>
      </c>
      <c r="D212" s="10">
        <f>PRODUCT(C212:$C$500)</f>
        <v>1.9832168112316362</v>
      </c>
    </row>
    <row r="213" spans="1:4" x14ac:dyDescent="0.35">
      <c r="A213" s="8">
        <v>40939</v>
      </c>
      <c r="B213" s="9">
        <v>0.56000000000000005</v>
      </c>
      <c r="C213" s="9">
        <f t="shared" si="3"/>
        <v>1.0056</v>
      </c>
      <c r="D213" s="10">
        <f>PRODUCT(C213:$C$500)</f>
        <v>1.973350060927004</v>
      </c>
    </row>
    <row r="214" spans="1:4" x14ac:dyDescent="0.35">
      <c r="A214" s="8">
        <v>40968</v>
      </c>
      <c r="B214" s="9">
        <v>0.45</v>
      </c>
      <c r="C214" s="9">
        <f t="shared" ref="C214:C277" si="4">1+B214/100</f>
        <v>1.0044999999999999</v>
      </c>
      <c r="D214" s="10">
        <f>PRODUCT(C214:$C$500)</f>
        <v>1.96236084022176</v>
      </c>
    </row>
    <row r="215" spans="1:4" x14ac:dyDescent="0.35">
      <c r="A215" s="8">
        <v>40999</v>
      </c>
      <c r="B215" s="9">
        <v>0.21</v>
      </c>
      <c r="C215" s="9">
        <f t="shared" si="4"/>
        <v>1.0021</v>
      </c>
      <c r="D215" s="10">
        <f>PRODUCT(C215:$C$500)</f>
        <v>1.9535697762287325</v>
      </c>
    </row>
    <row r="216" spans="1:4" x14ac:dyDescent="0.35">
      <c r="A216" s="8">
        <v>41029</v>
      </c>
      <c r="B216" s="9">
        <v>0.64</v>
      </c>
      <c r="C216" s="9">
        <f t="shared" si="4"/>
        <v>1.0064</v>
      </c>
      <c r="D216" s="10">
        <f>PRODUCT(C216:$C$500)</f>
        <v>1.9494758768872693</v>
      </c>
    </row>
    <row r="217" spans="1:4" x14ac:dyDescent="0.35">
      <c r="A217" s="8">
        <v>41060</v>
      </c>
      <c r="B217" s="9">
        <v>0.36</v>
      </c>
      <c r="C217" s="9">
        <f t="shared" si="4"/>
        <v>1.0036</v>
      </c>
      <c r="D217" s="10">
        <f>PRODUCT(C217:$C$500)</f>
        <v>1.9370785740135834</v>
      </c>
    </row>
    <row r="218" spans="1:4" x14ac:dyDescent="0.35">
      <c r="A218" s="8">
        <v>41090</v>
      </c>
      <c r="B218" s="9">
        <v>0.08</v>
      </c>
      <c r="C218" s="9">
        <f t="shared" si="4"/>
        <v>1.0007999999999999</v>
      </c>
      <c r="D218" s="10">
        <f>PRODUCT(C218:$C$500)</f>
        <v>1.9301301056332996</v>
      </c>
    </row>
    <row r="219" spans="1:4" x14ac:dyDescent="0.35">
      <c r="A219" s="8">
        <v>41121</v>
      </c>
      <c r="B219" s="9">
        <v>0.43</v>
      </c>
      <c r="C219" s="9">
        <f t="shared" si="4"/>
        <v>1.0043</v>
      </c>
      <c r="D219" s="10">
        <f>PRODUCT(C219:$C$500)</f>
        <v>1.9285872358446265</v>
      </c>
    </row>
    <row r="220" spans="1:4" x14ac:dyDescent="0.35">
      <c r="A220" s="8">
        <v>41152</v>
      </c>
      <c r="B220" s="9">
        <v>0.41</v>
      </c>
      <c r="C220" s="9">
        <f t="shared" si="4"/>
        <v>1.0041</v>
      </c>
      <c r="D220" s="10">
        <f>PRODUCT(C220:$C$500)</f>
        <v>1.9203298176288219</v>
      </c>
    </row>
    <row r="221" spans="1:4" x14ac:dyDescent="0.35">
      <c r="A221" s="8">
        <v>41182</v>
      </c>
      <c r="B221" s="9">
        <v>0.56999999999999995</v>
      </c>
      <c r="C221" s="9">
        <f t="shared" si="4"/>
        <v>1.0057</v>
      </c>
      <c r="D221" s="10">
        <f>PRODUCT(C221:$C$500)</f>
        <v>1.9124886143101498</v>
      </c>
    </row>
    <row r="222" spans="1:4" x14ac:dyDescent="0.35">
      <c r="A222" s="8">
        <v>41213</v>
      </c>
      <c r="B222" s="9">
        <v>0.59</v>
      </c>
      <c r="C222" s="9">
        <f t="shared" si="4"/>
        <v>1.0059</v>
      </c>
      <c r="D222" s="10">
        <f>PRODUCT(C222:$C$500)</f>
        <v>1.9016492137915377</v>
      </c>
    </row>
    <row r="223" spans="1:4" x14ac:dyDescent="0.35">
      <c r="A223" s="8">
        <v>41243</v>
      </c>
      <c r="B223" s="9">
        <v>0.6</v>
      </c>
      <c r="C223" s="9">
        <f t="shared" si="4"/>
        <v>1.006</v>
      </c>
      <c r="D223" s="10">
        <f>PRODUCT(C223:$C$500)</f>
        <v>1.8904952915712678</v>
      </c>
    </row>
    <row r="224" spans="1:4" x14ac:dyDescent="0.35">
      <c r="A224" s="8">
        <v>41274</v>
      </c>
      <c r="B224" s="9">
        <v>0.79</v>
      </c>
      <c r="C224" s="9">
        <f t="shared" si="4"/>
        <v>1.0079</v>
      </c>
      <c r="D224" s="10">
        <f>PRODUCT(C224:$C$500)</f>
        <v>1.8792199717408233</v>
      </c>
    </row>
    <row r="225" spans="1:4" x14ac:dyDescent="0.35">
      <c r="A225" s="8">
        <v>41305</v>
      </c>
      <c r="B225" s="9">
        <v>0.86</v>
      </c>
      <c r="C225" s="9">
        <f t="shared" si="4"/>
        <v>1.0085999999999999</v>
      </c>
      <c r="D225" s="10">
        <f>PRODUCT(C225:$C$500)</f>
        <v>1.8644904968159768</v>
      </c>
    </row>
    <row r="226" spans="1:4" x14ac:dyDescent="0.35">
      <c r="A226" s="8">
        <v>41333</v>
      </c>
      <c r="B226" s="9">
        <v>0.6</v>
      </c>
      <c r="C226" s="9">
        <f t="shared" si="4"/>
        <v>1.006</v>
      </c>
      <c r="D226" s="10">
        <f>PRODUCT(C226:$C$500)</f>
        <v>1.8485926004520887</v>
      </c>
    </row>
    <row r="227" spans="1:4" x14ac:dyDescent="0.35">
      <c r="A227" s="8">
        <v>41364</v>
      </c>
      <c r="B227" s="9">
        <v>0.47</v>
      </c>
      <c r="C227" s="9">
        <f t="shared" si="4"/>
        <v>1.0046999999999999</v>
      </c>
      <c r="D227" s="10">
        <f>PRODUCT(C227:$C$500)</f>
        <v>1.8375671972684779</v>
      </c>
    </row>
    <row r="228" spans="1:4" x14ac:dyDescent="0.35">
      <c r="A228" s="8">
        <v>41394</v>
      </c>
      <c r="B228" s="9">
        <v>0.55000000000000004</v>
      </c>
      <c r="C228" s="9">
        <f t="shared" si="4"/>
        <v>1.0055000000000001</v>
      </c>
      <c r="D228" s="10">
        <f>PRODUCT(C228:$C$500)</f>
        <v>1.8289710334114444</v>
      </c>
    </row>
    <row r="229" spans="1:4" x14ac:dyDescent="0.35">
      <c r="A229" s="8">
        <v>41425</v>
      </c>
      <c r="B229" s="9">
        <v>0.37</v>
      </c>
      <c r="C229" s="9">
        <f t="shared" si="4"/>
        <v>1.0037</v>
      </c>
      <c r="D229" s="10">
        <f>PRODUCT(C229:$C$500)</f>
        <v>1.8189667164708543</v>
      </c>
    </row>
    <row r="230" spans="1:4" x14ac:dyDescent="0.35">
      <c r="A230" s="8">
        <v>41455</v>
      </c>
      <c r="B230" s="9">
        <v>0.26</v>
      </c>
      <c r="C230" s="9">
        <f t="shared" si="4"/>
        <v>1.0025999999999999</v>
      </c>
      <c r="D230" s="10">
        <f>PRODUCT(C230:$C$500)</f>
        <v>1.8122613494777864</v>
      </c>
    </row>
    <row r="231" spans="1:4" x14ac:dyDescent="0.35">
      <c r="A231" s="8">
        <v>41486</v>
      </c>
      <c r="B231" s="9">
        <v>0.03</v>
      </c>
      <c r="C231" s="9">
        <f t="shared" si="4"/>
        <v>1.0003</v>
      </c>
      <c r="D231" s="10">
        <f>PRODUCT(C231:$C$500)</f>
        <v>1.807561689086163</v>
      </c>
    </row>
    <row r="232" spans="1:4" x14ac:dyDescent="0.35">
      <c r="A232" s="8">
        <v>41517</v>
      </c>
      <c r="B232" s="9">
        <v>0.24</v>
      </c>
      <c r="C232" s="9">
        <f t="shared" si="4"/>
        <v>1.0024</v>
      </c>
      <c r="D232" s="10">
        <f>PRODUCT(C232:$C$500)</f>
        <v>1.8070195832111993</v>
      </c>
    </row>
    <row r="233" spans="1:4" x14ac:dyDescent="0.35">
      <c r="A233" s="8">
        <v>41547</v>
      </c>
      <c r="B233" s="9">
        <v>0.35</v>
      </c>
      <c r="C233" s="9">
        <f t="shared" si="4"/>
        <v>1.0035000000000001</v>
      </c>
      <c r="D233" s="10">
        <f>PRODUCT(C233:$C$500)</f>
        <v>1.8026931197238645</v>
      </c>
    </row>
    <row r="234" spans="1:4" x14ac:dyDescent="0.35">
      <c r="A234" s="8">
        <v>41578</v>
      </c>
      <c r="B234" s="9">
        <v>0.56999999999999995</v>
      </c>
      <c r="C234" s="9">
        <f t="shared" si="4"/>
        <v>1.0057</v>
      </c>
      <c r="D234" s="10">
        <f>PRODUCT(C234:$C$500)</f>
        <v>1.7964056997746491</v>
      </c>
    </row>
    <row r="235" spans="1:4" x14ac:dyDescent="0.35">
      <c r="A235" s="8">
        <v>41608</v>
      </c>
      <c r="B235" s="9">
        <v>0.54</v>
      </c>
      <c r="C235" s="9">
        <f t="shared" si="4"/>
        <v>1.0054000000000001</v>
      </c>
      <c r="D235" s="10">
        <f>PRODUCT(C235:$C$500)</f>
        <v>1.7862242217108995</v>
      </c>
    </row>
    <row r="236" spans="1:4" x14ac:dyDescent="0.35">
      <c r="A236" s="8">
        <v>41639</v>
      </c>
      <c r="B236" s="9">
        <v>0.92</v>
      </c>
      <c r="C236" s="9">
        <f t="shared" si="4"/>
        <v>1.0092000000000001</v>
      </c>
      <c r="D236" s="10">
        <f>PRODUCT(C236:$C$500)</f>
        <v>1.7766304174566316</v>
      </c>
    </row>
    <row r="237" spans="1:4" x14ac:dyDescent="0.35">
      <c r="A237" s="8">
        <v>41670</v>
      </c>
      <c r="B237" s="9">
        <v>0.55000000000000004</v>
      </c>
      <c r="C237" s="9">
        <f t="shared" si="4"/>
        <v>1.0055000000000001</v>
      </c>
      <c r="D237" s="10">
        <f>PRODUCT(C237:$C$500)</f>
        <v>1.7604344207854072</v>
      </c>
    </row>
    <row r="238" spans="1:4" x14ac:dyDescent="0.35">
      <c r="A238" s="8">
        <v>41698</v>
      </c>
      <c r="B238" s="9">
        <v>0.69</v>
      </c>
      <c r="C238" s="9">
        <f t="shared" si="4"/>
        <v>1.0068999999999999</v>
      </c>
      <c r="D238" s="10">
        <f>PRODUCT(C238:$C$500)</f>
        <v>1.7508049933221355</v>
      </c>
    </row>
    <row r="239" spans="1:4" x14ac:dyDescent="0.35">
      <c r="A239" s="8">
        <v>41729</v>
      </c>
      <c r="B239" s="9">
        <v>0.92</v>
      </c>
      <c r="C239" s="9">
        <f t="shared" si="4"/>
        <v>1.0092000000000001</v>
      </c>
      <c r="D239" s="10">
        <f>PRODUCT(C239:$C$500)</f>
        <v>1.7388072234801224</v>
      </c>
    </row>
    <row r="240" spans="1:4" x14ac:dyDescent="0.35">
      <c r="A240" s="8">
        <v>41759</v>
      </c>
      <c r="B240" s="9">
        <v>0.67</v>
      </c>
      <c r="C240" s="9">
        <f t="shared" si="4"/>
        <v>1.0066999999999999</v>
      </c>
      <c r="D240" s="10">
        <f>PRODUCT(C240:$C$500)</f>
        <v>1.7229560280223166</v>
      </c>
    </row>
    <row r="241" spans="1:4" x14ac:dyDescent="0.35">
      <c r="A241" s="8">
        <v>41790</v>
      </c>
      <c r="B241" s="9">
        <v>0.46</v>
      </c>
      <c r="C241" s="9">
        <f t="shared" si="4"/>
        <v>1.0045999999999999</v>
      </c>
      <c r="D241" s="10">
        <f>PRODUCT(C241:$C$500)</f>
        <v>1.7114890513780854</v>
      </c>
    </row>
    <row r="242" spans="1:4" x14ac:dyDescent="0.35">
      <c r="A242" s="8">
        <v>41820</v>
      </c>
      <c r="B242" s="9">
        <v>0.4</v>
      </c>
      <c r="C242" s="9">
        <f t="shared" si="4"/>
        <v>1.004</v>
      </c>
      <c r="D242" s="10">
        <f>PRODUCT(C242:$C$500)</f>
        <v>1.7036522510233767</v>
      </c>
    </row>
    <row r="243" spans="1:4" x14ac:dyDescent="0.35">
      <c r="A243" s="8">
        <v>41851</v>
      </c>
      <c r="B243" s="9">
        <v>0.01</v>
      </c>
      <c r="C243" s="9">
        <f t="shared" si="4"/>
        <v>1.0001</v>
      </c>
      <c r="D243" s="10">
        <f>PRODUCT(C243:$C$500)</f>
        <v>1.6968647918559521</v>
      </c>
    </row>
    <row r="244" spans="1:4" x14ac:dyDescent="0.35">
      <c r="A244" s="8">
        <v>41882</v>
      </c>
      <c r="B244" s="9">
        <v>0.25</v>
      </c>
      <c r="C244" s="9">
        <f t="shared" si="4"/>
        <v>1.0024999999999999</v>
      </c>
      <c r="D244" s="10">
        <f>PRODUCT(C244:$C$500)</f>
        <v>1.6966951223437183</v>
      </c>
    </row>
    <row r="245" spans="1:4" x14ac:dyDescent="0.35">
      <c r="A245" s="8">
        <v>41912</v>
      </c>
      <c r="B245" s="9">
        <v>0.56999999999999995</v>
      </c>
      <c r="C245" s="9">
        <f t="shared" si="4"/>
        <v>1.0057</v>
      </c>
      <c r="D245" s="10">
        <f>PRODUCT(C245:$C$500)</f>
        <v>1.6924639624376245</v>
      </c>
    </row>
    <row r="246" spans="1:4" x14ac:dyDescent="0.35">
      <c r="A246" s="8">
        <v>41943</v>
      </c>
      <c r="B246" s="9">
        <v>0.42</v>
      </c>
      <c r="C246" s="9">
        <f t="shared" si="4"/>
        <v>1.0042</v>
      </c>
      <c r="D246" s="10">
        <f>PRODUCT(C246:$C$500)</f>
        <v>1.6828715943498302</v>
      </c>
    </row>
    <row r="247" spans="1:4" x14ac:dyDescent="0.35">
      <c r="A247" s="8">
        <v>41973</v>
      </c>
      <c r="B247" s="9">
        <v>0.51</v>
      </c>
      <c r="C247" s="9">
        <f t="shared" si="4"/>
        <v>1.0051000000000001</v>
      </c>
      <c r="D247" s="10">
        <f>PRODUCT(C247:$C$500)</f>
        <v>1.6758330953493639</v>
      </c>
    </row>
    <row r="248" spans="1:4" x14ac:dyDescent="0.35">
      <c r="A248" s="8">
        <v>42004</v>
      </c>
      <c r="B248" s="9">
        <v>0.78</v>
      </c>
      <c r="C248" s="9">
        <f t="shared" si="4"/>
        <v>1.0078</v>
      </c>
      <c r="D248" s="10">
        <f>PRODUCT(C248:$C$500)</f>
        <v>1.6673297138089365</v>
      </c>
    </row>
    <row r="249" spans="1:4" x14ac:dyDescent="0.35">
      <c r="A249" s="8">
        <v>42035</v>
      </c>
      <c r="B249" s="9">
        <v>1.24</v>
      </c>
      <c r="C249" s="9">
        <f t="shared" si="4"/>
        <v>1.0124</v>
      </c>
      <c r="D249" s="10">
        <f>PRODUCT(C249:$C$500)</f>
        <v>1.6544251972702275</v>
      </c>
    </row>
    <row r="250" spans="1:4" x14ac:dyDescent="0.35">
      <c r="A250" s="8">
        <v>42063</v>
      </c>
      <c r="B250" s="9">
        <v>1.22</v>
      </c>
      <c r="C250" s="9">
        <f t="shared" si="4"/>
        <v>1.0122</v>
      </c>
      <c r="D250" s="10">
        <f>PRODUCT(C250:$C$500)</f>
        <v>1.6341615935106972</v>
      </c>
    </row>
    <row r="251" spans="1:4" x14ac:dyDescent="0.35">
      <c r="A251" s="8">
        <v>42094</v>
      </c>
      <c r="B251" s="9">
        <v>1.32</v>
      </c>
      <c r="C251" s="9">
        <f t="shared" si="4"/>
        <v>1.0132000000000001</v>
      </c>
      <c r="D251" s="10">
        <f>PRODUCT(C251:$C$500)</f>
        <v>1.6144651190581865</v>
      </c>
    </row>
    <row r="252" spans="1:4" x14ac:dyDescent="0.35">
      <c r="A252" s="8">
        <v>42124</v>
      </c>
      <c r="B252" s="9">
        <v>0.71</v>
      </c>
      <c r="C252" s="9">
        <f t="shared" si="4"/>
        <v>1.0071000000000001</v>
      </c>
      <c r="D252" s="10">
        <f>PRODUCT(C252:$C$500)</f>
        <v>1.5934318190467696</v>
      </c>
    </row>
    <row r="253" spans="1:4" x14ac:dyDescent="0.35">
      <c r="A253" s="8">
        <v>42155</v>
      </c>
      <c r="B253" s="9">
        <v>0.74</v>
      </c>
      <c r="C253" s="9">
        <f t="shared" si="4"/>
        <v>1.0074000000000001</v>
      </c>
      <c r="D253" s="10">
        <f>PRODUCT(C253:$C$500)</f>
        <v>1.582198211743391</v>
      </c>
    </row>
    <row r="254" spans="1:4" x14ac:dyDescent="0.35">
      <c r="A254" s="8">
        <v>42185</v>
      </c>
      <c r="B254" s="9">
        <v>0.79</v>
      </c>
      <c r="C254" s="9">
        <f t="shared" si="4"/>
        <v>1.0079</v>
      </c>
      <c r="D254" s="10">
        <f>PRODUCT(C254:$C$500)</f>
        <v>1.5705759497154952</v>
      </c>
    </row>
    <row r="255" spans="1:4" x14ac:dyDescent="0.35">
      <c r="A255" s="8">
        <v>42216</v>
      </c>
      <c r="B255" s="9">
        <v>0.62</v>
      </c>
      <c r="C255" s="9">
        <f t="shared" si="4"/>
        <v>1.0062</v>
      </c>
      <c r="D255" s="10">
        <f>PRODUCT(C255:$C$500)</f>
        <v>1.5582656510720274</v>
      </c>
    </row>
    <row r="256" spans="1:4" x14ac:dyDescent="0.35">
      <c r="A256" s="8">
        <v>42247</v>
      </c>
      <c r="B256" s="9">
        <v>0.22</v>
      </c>
      <c r="C256" s="9">
        <f t="shared" si="4"/>
        <v>1.0022</v>
      </c>
      <c r="D256" s="10">
        <f>PRODUCT(C256:$C$500)</f>
        <v>1.5486639346770299</v>
      </c>
    </row>
    <row r="257" spans="1:4" x14ac:dyDescent="0.35">
      <c r="A257" s="8">
        <v>42277</v>
      </c>
      <c r="B257" s="9">
        <v>0.54</v>
      </c>
      <c r="C257" s="9">
        <f t="shared" si="4"/>
        <v>1.0054000000000001</v>
      </c>
      <c r="D257" s="10">
        <f>PRODUCT(C257:$C$500)</f>
        <v>1.5452643531002095</v>
      </c>
    </row>
    <row r="258" spans="1:4" x14ac:dyDescent="0.35">
      <c r="A258" s="8">
        <v>42308</v>
      </c>
      <c r="B258" s="9">
        <v>0.82</v>
      </c>
      <c r="C258" s="9">
        <f t="shared" si="4"/>
        <v>1.0082</v>
      </c>
      <c r="D258" s="10">
        <f>PRODUCT(C258:$C$500)</f>
        <v>1.5369647434853868</v>
      </c>
    </row>
    <row r="259" spans="1:4" x14ac:dyDescent="0.35">
      <c r="A259" s="8">
        <v>42338</v>
      </c>
      <c r="B259" s="9">
        <v>1.01</v>
      </c>
      <c r="C259" s="9">
        <f t="shared" si="4"/>
        <v>1.0101</v>
      </c>
      <c r="D259" s="10">
        <f>PRODUCT(C259:$C$500)</f>
        <v>1.5244641375574171</v>
      </c>
    </row>
    <row r="260" spans="1:4" x14ac:dyDescent="0.35">
      <c r="A260" s="8">
        <v>42369</v>
      </c>
      <c r="B260" s="9">
        <v>0.96</v>
      </c>
      <c r="C260" s="9">
        <f t="shared" si="4"/>
        <v>1.0096000000000001</v>
      </c>
      <c r="D260" s="10">
        <f>PRODUCT(C260:$C$500)</f>
        <v>1.5092210054028485</v>
      </c>
    </row>
    <row r="261" spans="1:4" x14ac:dyDescent="0.35">
      <c r="A261" s="8">
        <v>42400</v>
      </c>
      <c r="B261" s="9">
        <v>1.27</v>
      </c>
      <c r="C261" s="9">
        <f t="shared" si="4"/>
        <v>1.0126999999999999</v>
      </c>
      <c r="D261" s="10">
        <f>PRODUCT(C261:$C$500)</f>
        <v>1.4948702509933121</v>
      </c>
    </row>
    <row r="262" spans="1:4" x14ac:dyDescent="0.35">
      <c r="A262" s="8">
        <v>42429</v>
      </c>
      <c r="B262" s="9">
        <v>0.9</v>
      </c>
      <c r="C262" s="9">
        <f t="shared" si="4"/>
        <v>1.0089999999999999</v>
      </c>
      <c r="D262" s="10">
        <f>PRODUCT(C262:$C$500)</f>
        <v>1.4761234827622323</v>
      </c>
    </row>
    <row r="263" spans="1:4" x14ac:dyDescent="0.35">
      <c r="A263" s="8">
        <v>42460</v>
      </c>
      <c r="B263" s="9">
        <v>0.43</v>
      </c>
      <c r="C263" s="9">
        <f t="shared" si="4"/>
        <v>1.0043</v>
      </c>
      <c r="D263" s="10">
        <f>PRODUCT(C263:$C$500)</f>
        <v>1.4629568709239185</v>
      </c>
    </row>
    <row r="264" spans="1:4" x14ac:dyDescent="0.35">
      <c r="A264" s="8">
        <v>42490</v>
      </c>
      <c r="B264" s="9">
        <v>0.61</v>
      </c>
      <c r="C264" s="9">
        <f t="shared" si="4"/>
        <v>1.0061</v>
      </c>
      <c r="D264" s="10">
        <f>PRODUCT(C264:$C$500)</f>
        <v>1.4566930906341904</v>
      </c>
    </row>
    <row r="265" spans="1:4" x14ac:dyDescent="0.35">
      <c r="A265" s="8">
        <v>42521</v>
      </c>
      <c r="B265" s="9">
        <v>0.78</v>
      </c>
      <c r="C265" s="9">
        <f t="shared" si="4"/>
        <v>1.0078</v>
      </c>
      <c r="D265" s="10">
        <f>PRODUCT(C265:$C$500)</f>
        <v>1.447861137694255</v>
      </c>
    </row>
    <row r="266" spans="1:4" x14ac:dyDescent="0.35">
      <c r="A266" s="8">
        <v>42551</v>
      </c>
      <c r="B266" s="9">
        <v>0.35</v>
      </c>
      <c r="C266" s="9">
        <f t="shared" si="4"/>
        <v>1.0035000000000001</v>
      </c>
      <c r="D266" s="10">
        <f>PRODUCT(C266:$C$500)</f>
        <v>1.4366552269242472</v>
      </c>
    </row>
    <row r="267" spans="1:4" x14ac:dyDescent="0.35">
      <c r="A267" s="8">
        <v>42582</v>
      </c>
      <c r="B267" s="9">
        <v>0.52</v>
      </c>
      <c r="C267" s="9">
        <f t="shared" si="4"/>
        <v>1.0052000000000001</v>
      </c>
      <c r="D267" s="10">
        <f>PRODUCT(C267:$C$500)</f>
        <v>1.431644471274784</v>
      </c>
    </row>
    <row r="268" spans="1:4" x14ac:dyDescent="0.35">
      <c r="A268" s="8">
        <v>42613</v>
      </c>
      <c r="B268" s="9">
        <v>0.44</v>
      </c>
      <c r="C268" s="9">
        <f t="shared" si="4"/>
        <v>1.0044</v>
      </c>
      <c r="D268" s="10">
        <f>PRODUCT(C268:$C$500)</f>
        <v>1.4242384314313408</v>
      </c>
    </row>
    <row r="269" spans="1:4" x14ac:dyDescent="0.35">
      <c r="A269" s="8">
        <v>42643</v>
      </c>
      <c r="B269" s="9">
        <v>0.08</v>
      </c>
      <c r="C269" s="9">
        <f t="shared" si="4"/>
        <v>1.0007999999999999</v>
      </c>
      <c r="D269" s="10">
        <f>PRODUCT(C269:$C$500)</f>
        <v>1.4179992347982298</v>
      </c>
    </row>
    <row r="270" spans="1:4" x14ac:dyDescent="0.35">
      <c r="A270" s="8">
        <v>42674</v>
      </c>
      <c r="B270" s="9">
        <v>0.26</v>
      </c>
      <c r="C270" s="9">
        <f t="shared" si="4"/>
        <v>1.0025999999999999</v>
      </c>
      <c r="D270" s="10">
        <f>PRODUCT(C270:$C$500)</f>
        <v>1.4168657422044666</v>
      </c>
    </row>
    <row r="271" spans="1:4" x14ac:dyDescent="0.35">
      <c r="A271" s="8">
        <v>42704</v>
      </c>
      <c r="B271" s="9">
        <v>0.18</v>
      </c>
      <c r="C271" s="9">
        <f t="shared" si="4"/>
        <v>1.0018</v>
      </c>
      <c r="D271" s="10">
        <f>PRODUCT(C271:$C$500)</f>
        <v>1.4131914444488989</v>
      </c>
    </row>
    <row r="272" spans="1:4" x14ac:dyDescent="0.35">
      <c r="A272" s="8">
        <v>42735</v>
      </c>
      <c r="B272" s="9">
        <v>0.3</v>
      </c>
      <c r="C272" s="9">
        <f t="shared" si="4"/>
        <v>1.0029999999999999</v>
      </c>
      <c r="D272" s="10">
        <f>PRODUCT(C272:$C$500)</f>
        <v>1.4106522703622473</v>
      </c>
    </row>
    <row r="273" spans="1:4" x14ac:dyDescent="0.35">
      <c r="A273" s="8">
        <v>42766</v>
      </c>
      <c r="B273" s="9">
        <v>0.38</v>
      </c>
      <c r="C273" s="9">
        <f t="shared" si="4"/>
        <v>1.0038</v>
      </c>
      <c r="D273" s="10">
        <f>PRODUCT(C273:$C$500)</f>
        <v>1.4064329714479034</v>
      </c>
    </row>
    <row r="274" spans="1:4" x14ac:dyDescent="0.35">
      <c r="A274" s="8">
        <v>42794</v>
      </c>
      <c r="B274" s="9">
        <v>0.33</v>
      </c>
      <c r="C274" s="9">
        <f t="shared" si="4"/>
        <v>1.0033000000000001</v>
      </c>
      <c r="D274" s="10">
        <f>PRODUCT(C274:$C$500)</f>
        <v>1.4011087581668689</v>
      </c>
    </row>
    <row r="275" spans="1:4" x14ac:dyDescent="0.35">
      <c r="A275" s="8">
        <v>42825</v>
      </c>
      <c r="B275" s="9">
        <v>0.25</v>
      </c>
      <c r="C275" s="9">
        <f t="shared" si="4"/>
        <v>1.0024999999999999</v>
      </c>
      <c r="D275" s="10">
        <f>PRODUCT(C275:$C$500)</f>
        <v>1.3965003071532616</v>
      </c>
    </row>
    <row r="276" spans="1:4" x14ac:dyDescent="0.35">
      <c r="A276" s="8">
        <v>42855</v>
      </c>
      <c r="B276" s="9">
        <v>0.14000000000000001</v>
      </c>
      <c r="C276" s="9">
        <f t="shared" si="4"/>
        <v>1.0014000000000001</v>
      </c>
      <c r="D276" s="10">
        <f>PRODUCT(C276:$C$500)</f>
        <v>1.3930177627463958</v>
      </c>
    </row>
    <row r="277" spans="1:4" x14ac:dyDescent="0.35">
      <c r="A277" s="8">
        <v>42886</v>
      </c>
      <c r="B277" s="9">
        <v>0.31</v>
      </c>
      <c r="C277" s="9">
        <f t="shared" si="4"/>
        <v>1.0031000000000001</v>
      </c>
      <c r="D277" s="10">
        <f>PRODUCT(C277:$C$500)</f>
        <v>1.3910702643762705</v>
      </c>
    </row>
    <row r="278" spans="1:4" x14ac:dyDescent="0.35">
      <c r="A278" s="8">
        <v>42916</v>
      </c>
      <c r="B278" s="9">
        <v>-0.23</v>
      </c>
      <c r="C278" s="9">
        <f t="shared" ref="C278:C284" si="5">1+B278/100</f>
        <v>0.99770000000000003</v>
      </c>
      <c r="D278" s="10">
        <f>PRODUCT(C278:$C$500)</f>
        <v>1.3867712734286415</v>
      </c>
    </row>
    <row r="279" spans="1:4" x14ac:dyDescent="0.35">
      <c r="A279" s="8">
        <v>42947</v>
      </c>
      <c r="B279" s="9">
        <v>0.24</v>
      </c>
      <c r="C279" s="9">
        <f t="shared" si="5"/>
        <v>1.0024</v>
      </c>
      <c r="D279" s="10">
        <f>PRODUCT(C279:$C$500)</f>
        <v>1.3899682002893066</v>
      </c>
    </row>
    <row r="280" spans="1:4" x14ac:dyDescent="0.35">
      <c r="A280" s="8">
        <v>42978</v>
      </c>
      <c r="B280" s="9">
        <v>0.19</v>
      </c>
      <c r="C280" s="9">
        <f t="shared" si="5"/>
        <v>1.0019</v>
      </c>
      <c r="D280" s="10">
        <f>PRODUCT(C280:$C$500)</f>
        <v>1.3866402636565298</v>
      </c>
    </row>
    <row r="281" spans="1:4" x14ac:dyDescent="0.35">
      <c r="A281" s="8">
        <v>43008</v>
      </c>
      <c r="B281" s="9">
        <v>0.16</v>
      </c>
      <c r="C281" s="9">
        <f t="shared" si="5"/>
        <v>1.0016</v>
      </c>
      <c r="D281" s="10">
        <f>PRODUCT(C281:$C$500)</f>
        <v>1.3840106434340056</v>
      </c>
    </row>
    <row r="282" spans="1:4" x14ac:dyDescent="0.35">
      <c r="A282" s="8">
        <v>43039</v>
      </c>
      <c r="B282" s="9">
        <v>0.42</v>
      </c>
      <c r="C282" s="9">
        <f t="shared" si="5"/>
        <v>1.0042</v>
      </c>
      <c r="D282" s="10">
        <f>PRODUCT(C282:$C$500)</f>
        <v>1.3817997638119075</v>
      </c>
    </row>
    <row r="283" spans="1:4" x14ac:dyDescent="0.35">
      <c r="A283" s="8">
        <v>43069</v>
      </c>
      <c r="B283" s="9">
        <v>0.28000000000000003</v>
      </c>
      <c r="C283" s="9">
        <f t="shared" si="5"/>
        <v>1.0027999999999999</v>
      </c>
      <c r="D283" s="10">
        <f>PRODUCT(C283:$C$500)</f>
        <v>1.3760204778051257</v>
      </c>
    </row>
    <row r="284" spans="1:4" x14ac:dyDescent="0.35">
      <c r="A284" s="8">
        <v>43100</v>
      </c>
      <c r="B284" s="9">
        <v>0.44</v>
      </c>
      <c r="C284" s="9">
        <f t="shared" si="5"/>
        <v>1.0044</v>
      </c>
      <c r="D284" s="10">
        <f>PRODUCT(C284:$C$500)</f>
        <v>1.3721783783457564</v>
      </c>
    </row>
    <row r="285" spans="1:4" x14ac:dyDescent="0.35">
      <c r="A285" s="8">
        <v>43131</v>
      </c>
      <c r="B285" s="9">
        <v>0.28999999999999998</v>
      </c>
      <c r="C285" s="9">
        <f>1+B285/100</f>
        <v>1.0028999999999999</v>
      </c>
      <c r="D285" s="10">
        <f>PRODUCT(C285:$C$500)</f>
        <v>1.3661672424788491</v>
      </c>
    </row>
    <row r="286" spans="1:4" x14ac:dyDescent="0.35">
      <c r="A286" s="8">
        <v>43159</v>
      </c>
      <c r="B286" s="9">
        <v>0.32</v>
      </c>
      <c r="C286" s="9">
        <f>1+B286/100</f>
        <v>1.0032000000000001</v>
      </c>
      <c r="D286" s="10">
        <f>PRODUCT(C286:$C$500)</f>
        <v>1.3622168137190651</v>
      </c>
    </row>
    <row r="287" spans="1:4" x14ac:dyDescent="0.35">
      <c r="A287" s="8">
        <v>43190</v>
      </c>
      <c r="B287" s="9">
        <v>0.09</v>
      </c>
      <c r="C287" s="9">
        <f>1+B287/100</f>
        <v>1.0008999999999999</v>
      </c>
      <c r="D287" s="10">
        <f>PRODUCT(C287:$C$500)</f>
        <v>1.3578716245205986</v>
      </c>
    </row>
    <row r="288" spans="1:4" x14ac:dyDescent="0.35">
      <c r="A288" s="8">
        <v>43220</v>
      </c>
      <c r="B288" s="9">
        <v>0.22</v>
      </c>
      <c r="C288" s="9">
        <f>1+B288/100</f>
        <v>1.0022</v>
      </c>
      <c r="D288" s="10">
        <f>PRODUCT(C288:$C$500)</f>
        <v>1.3566506389455486</v>
      </c>
    </row>
    <row r="289" spans="1:4" x14ac:dyDescent="0.35">
      <c r="A289" s="8">
        <v>43251</v>
      </c>
      <c r="B289" s="25">
        <v>0.4</v>
      </c>
      <c r="C289" s="9">
        <f>1+B289/100</f>
        <v>1.004</v>
      </c>
      <c r="D289" s="10">
        <f>PRODUCT(C289:$C$500)</f>
        <v>1.3536725593150549</v>
      </c>
    </row>
    <row r="290" spans="1:4" x14ac:dyDescent="0.35">
      <c r="A290" s="8">
        <v>43281</v>
      </c>
      <c r="B290" s="9">
        <v>1.26</v>
      </c>
      <c r="C290" s="9">
        <f t="shared" ref="C290:C331" si="6">1+B290/100</f>
        <v>1.0125999999999999</v>
      </c>
      <c r="D290" s="10">
        <f>PRODUCT(C290:$C$500)</f>
        <v>1.3482794415488599</v>
      </c>
    </row>
    <row r="291" spans="1:4" x14ac:dyDescent="0.35">
      <c r="A291" s="8">
        <v>43312</v>
      </c>
      <c r="B291" s="9">
        <v>0.33</v>
      </c>
      <c r="C291" s="9">
        <f t="shared" si="6"/>
        <v>1.0033000000000001</v>
      </c>
      <c r="D291" s="10">
        <f>PRODUCT(C291:$C$500)</f>
        <v>1.3315025099238218</v>
      </c>
    </row>
    <row r="292" spans="1:4" x14ac:dyDescent="0.35">
      <c r="A292" s="8">
        <v>43343</v>
      </c>
      <c r="B292" s="9">
        <v>-0.09</v>
      </c>
      <c r="C292" s="9">
        <f t="shared" si="6"/>
        <v>0.99909999999999999</v>
      </c>
      <c r="D292" s="10">
        <f>PRODUCT(C292:$C$500)</f>
        <v>1.3271230040105852</v>
      </c>
    </row>
    <row r="293" spans="1:4" x14ac:dyDescent="0.35">
      <c r="A293" s="8">
        <v>43373</v>
      </c>
      <c r="B293" s="9">
        <v>0.48</v>
      </c>
      <c r="C293" s="9">
        <f t="shared" si="6"/>
        <v>1.0047999999999999</v>
      </c>
      <c r="D293" s="10">
        <f>PRODUCT(C293:$C$500)</f>
        <v>1.3283184906521717</v>
      </c>
    </row>
    <row r="294" spans="1:4" x14ac:dyDescent="0.35">
      <c r="A294" s="8">
        <v>43404</v>
      </c>
      <c r="B294" s="9">
        <v>0.45</v>
      </c>
      <c r="C294" s="9">
        <f t="shared" si="6"/>
        <v>1.0044999999999999</v>
      </c>
      <c r="D294" s="10">
        <f>PRODUCT(C294:$C$500)</f>
        <v>1.3219730201554261</v>
      </c>
    </row>
    <row r="295" spans="1:4" x14ac:dyDescent="0.35">
      <c r="A295" s="8">
        <v>43434</v>
      </c>
      <c r="B295" s="9">
        <v>-0.21</v>
      </c>
      <c r="C295" s="9">
        <f t="shared" si="6"/>
        <v>0.99790000000000001</v>
      </c>
      <c r="D295" s="10">
        <f>PRODUCT(C295:$C$500)</f>
        <v>1.3160507915932567</v>
      </c>
    </row>
    <row r="296" spans="1:4" x14ac:dyDescent="0.35">
      <c r="A296" s="8">
        <v>43465</v>
      </c>
      <c r="B296" s="9">
        <v>0.15</v>
      </c>
      <c r="C296" s="9">
        <f t="shared" si="6"/>
        <v>1.0015000000000001</v>
      </c>
      <c r="D296" s="10">
        <f>PRODUCT(C296:$C$500)</f>
        <v>1.3188203142531867</v>
      </c>
    </row>
    <row r="297" spans="1:4" x14ac:dyDescent="0.35">
      <c r="A297" s="8">
        <v>43496</v>
      </c>
      <c r="B297" s="9">
        <v>0.32</v>
      </c>
      <c r="C297" s="9">
        <f t="shared" si="6"/>
        <v>1.0032000000000001</v>
      </c>
      <c r="D297" s="10">
        <f>PRODUCT(C297:$C$500)</f>
        <v>1.3168450466831634</v>
      </c>
    </row>
    <row r="298" spans="1:4" x14ac:dyDescent="0.35">
      <c r="A298" s="8">
        <v>43524</v>
      </c>
      <c r="B298" s="9">
        <v>0.43</v>
      </c>
      <c r="C298" s="9">
        <f t="shared" si="6"/>
        <v>1.0043</v>
      </c>
      <c r="D298" s="10">
        <f>PRODUCT(C298:$C$500)</f>
        <v>1.3126445840143179</v>
      </c>
    </row>
    <row r="299" spans="1:4" x14ac:dyDescent="0.35">
      <c r="A299" s="8">
        <v>43555</v>
      </c>
      <c r="B299" s="9">
        <v>0.75</v>
      </c>
      <c r="C299" s="9">
        <f t="shared" si="6"/>
        <v>1.0075000000000001</v>
      </c>
      <c r="D299" s="10">
        <f>PRODUCT(C299:$C$500)</f>
        <v>1.3070243791838263</v>
      </c>
    </row>
    <row r="300" spans="1:4" x14ac:dyDescent="0.35">
      <c r="A300" s="8">
        <v>43585</v>
      </c>
      <c r="B300" s="9">
        <v>0.56999999999999995</v>
      </c>
      <c r="C300" s="9">
        <f t="shared" si="6"/>
        <v>1.0057</v>
      </c>
      <c r="D300" s="10">
        <f>PRODUCT(C300:$C$500)</f>
        <v>1.2972946691650884</v>
      </c>
    </row>
    <row r="301" spans="1:4" x14ac:dyDescent="0.35">
      <c r="A301" s="8">
        <v>43616</v>
      </c>
      <c r="B301" s="9">
        <v>0.13</v>
      </c>
      <c r="C301" s="9">
        <f t="shared" si="6"/>
        <v>1.0013000000000001</v>
      </c>
      <c r="D301" s="10">
        <f>PRODUCT(C301:$C$500)</f>
        <v>1.2899419997664208</v>
      </c>
    </row>
    <row r="302" spans="1:4" x14ac:dyDescent="0.35">
      <c r="A302" s="8">
        <v>43646</v>
      </c>
      <c r="B302" s="9">
        <v>0.01</v>
      </c>
      <c r="C302" s="9">
        <f t="shared" si="6"/>
        <v>1.0001</v>
      </c>
      <c r="D302" s="10">
        <f>PRODUCT(C302:$C$500)</f>
        <v>1.28826725233838</v>
      </c>
    </row>
    <row r="303" spans="1:4" x14ac:dyDescent="0.35">
      <c r="A303" s="8">
        <v>43677</v>
      </c>
      <c r="B303" s="9">
        <v>0.19</v>
      </c>
      <c r="C303" s="9">
        <f t="shared" si="6"/>
        <v>1.0019</v>
      </c>
      <c r="D303" s="10">
        <f>PRODUCT(C303:$C$500)</f>
        <v>1.2881384384945298</v>
      </c>
    </row>
    <row r="304" spans="1:4" x14ac:dyDescent="0.35">
      <c r="A304" s="8">
        <v>43708</v>
      </c>
      <c r="B304" s="9">
        <v>0.11</v>
      </c>
      <c r="C304" s="9">
        <f t="shared" si="6"/>
        <v>1.0011000000000001</v>
      </c>
      <c r="D304" s="10">
        <f>PRODUCT(C304:$C$500)</f>
        <v>1.2856956168225673</v>
      </c>
    </row>
    <row r="305" spans="1:4" x14ac:dyDescent="0.35">
      <c r="A305" s="8">
        <v>43738</v>
      </c>
      <c r="B305" s="9">
        <v>-0.04</v>
      </c>
      <c r="C305" s="9">
        <f t="shared" si="6"/>
        <v>0.99960000000000004</v>
      </c>
      <c r="D305" s="10">
        <f>PRODUCT(C305:$C$500)</f>
        <v>1.2842829056263791</v>
      </c>
    </row>
    <row r="306" spans="1:4" x14ac:dyDescent="0.35">
      <c r="A306" s="8">
        <v>43769</v>
      </c>
      <c r="B306" s="9">
        <v>0.1</v>
      </c>
      <c r="C306" s="9">
        <f t="shared" si="6"/>
        <v>1.0009999999999999</v>
      </c>
      <c r="D306" s="10">
        <f>PRODUCT(C306:$C$500)</f>
        <v>1.2847968243561214</v>
      </c>
    </row>
    <row r="307" spans="1:4" x14ac:dyDescent="0.35">
      <c r="A307" s="8">
        <v>43799</v>
      </c>
      <c r="B307" s="9">
        <v>0.51</v>
      </c>
      <c r="C307" s="9">
        <f t="shared" si="6"/>
        <v>1.0051000000000001</v>
      </c>
      <c r="D307" s="10">
        <f>PRODUCT(C307:$C$500)</f>
        <v>1.2835133110450752</v>
      </c>
    </row>
    <row r="308" spans="1:4" x14ac:dyDescent="0.35">
      <c r="A308" s="8">
        <v>43830</v>
      </c>
      <c r="B308" s="9">
        <v>1.1499999999999999</v>
      </c>
      <c r="C308" s="9">
        <f t="shared" si="6"/>
        <v>1.0115000000000001</v>
      </c>
      <c r="D308" s="10">
        <f>PRODUCT(C308:$C$500)</f>
        <v>1.2770006079445586</v>
      </c>
    </row>
    <row r="309" spans="1:4" x14ac:dyDescent="0.35">
      <c r="A309" s="8">
        <v>43861</v>
      </c>
      <c r="B309" s="9">
        <v>0.21</v>
      </c>
      <c r="C309" s="9">
        <f t="shared" si="6"/>
        <v>1.0021</v>
      </c>
      <c r="D309" s="10">
        <f>PRODUCT(C309:$C$500)</f>
        <v>1.2624820642061882</v>
      </c>
    </row>
    <row r="310" spans="1:4" x14ac:dyDescent="0.35">
      <c r="A310" s="8">
        <v>43890</v>
      </c>
      <c r="B310" s="9">
        <v>0.25</v>
      </c>
      <c r="C310" s="9">
        <f t="shared" si="6"/>
        <v>1.0024999999999999</v>
      </c>
      <c r="D310" s="10">
        <f>PRODUCT(C310:$C$500)</f>
        <v>1.2598364077499129</v>
      </c>
    </row>
    <row r="311" spans="1:4" x14ac:dyDescent="0.35">
      <c r="A311" s="8">
        <v>43921</v>
      </c>
      <c r="B311" s="9">
        <v>7.0000000000000007E-2</v>
      </c>
      <c r="C311" s="9">
        <f t="shared" si="6"/>
        <v>1.0006999999999999</v>
      </c>
      <c r="D311" s="10">
        <f>PRODUCT(C311:$C$500)</f>
        <v>1.2566946710722318</v>
      </c>
    </row>
    <row r="312" spans="1:4" x14ac:dyDescent="0.35">
      <c r="A312" s="8">
        <v>43951</v>
      </c>
      <c r="B312" s="9">
        <v>-0.31</v>
      </c>
      <c r="C312" s="9">
        <f t="shared" si="6"/>
        <v>0.99690000000000001</v>
      </c>
      <c r="D312" s="10">
        <f>PRODUCT(C312:$C$500)</f>
        <v>1.2558156001521259</v>
      </c>
    </row>
    <row r="313" spans="1:4" x14ac:dyDescent="0.35">
      <c r="A313" s="8">
        <v>43982</v>
      </c>
      <c r="B313" s="9">
        <v>-0.38</v>
      </c>
      <c r="C313" s="9">
        <f t="shared" si="6"/>
        <v>0.99619999999999997</v>
      </c>
      <c r="D313" s="10">
        <f>PRODUCT(C313:$C$500)</f>
        <v>1.2597207344288555</v>
      </c>
    </row>
    <row r="314" spans="1:4" x14ac:dyDescent="0.35">
      <c r="A314" s="8">
        <v>44012</v>
      </c>
      <c r="B314" s="9">
        <v>0.26</v>
      </c>
      <c r="C314" s="9">
        <f t="shared" si="6"/>
        <v>1.0025999999999999</v>
      </c>
      <c r="D314" s="10">
        <f>PRODUCT(C314:$C$500)</f>
        <v>1.2645259329741567</v>
      </c>
    </row>
    <row r="315" spans="1:4" x14ac:dyDescent="0.35">
      <c r="A315" s="8">
        <v>44043</v>
      </c>
      <c r="B315" s="9">
        <v>0.36</v>
      </c>
      <c r="C315" s="9">
        <f t="shared" si="6"/>
        <v>1.0036</v>
      </c>
      <c r="D315" s="10">
        <f>PRODUCT(C315:$C$500)</f>
        <v>1.2612466915760594</v>
      </c>
    </row>
    <row r="316" spans="1:4" x14ac:dyDescent="0.35">
      <c r="A316" s="8">
        <v>44074</v>
      </c>
      <c r="B316" s="9">
        <v>0.24</v>
      </c>
      <c r="C316" s="9">
        <f t="shared" si="6"/>
        <v>1.0024</v>
      </c>
      <c r="D316" s="10">
        <f>PRODUCT(C316:$C$500)</f>
        <v>1.2567224906098637</v>
      </c>
    </row>
    <row r="317" spans="1:4" x14ac:dyDescent="0.35">
      <c r="A317" s="8">
        <v>44104</v>
      </c>
      <c r="B317" s="9">
        <v>0.64</v>
      </c>
      <c r="C317" s="9">
        <f t="shared" si="6"/>
        <v>1.0064</v>
      </c>
      <c r="D317" s="10">
        <f>PRODUCT(C317:$C$500)</f>
        <v>1.2537135780226094</v>
      </c>
    </row>
    <row r="318" spans="1:4" x14ac:dyDescent="0.35">
      <c r="A318" s="8">
        <v>44135</v>
      </c>
      <c r="B318" s="9">
        <v>0.86</v>
      </c>
      <c r="C318" s="9">
        <f t="shared" si="6"/>
        <v>1.0085999999999999</v>
      </c>
      <c r="D318" s="10">
        <f>PRODUCT(C318:$C$500)</f>
        <v>1.2457408366679348</v>
      </c>
    </row>
    <row r="319" spans="1:4" x14ac:dyDescent="0.35">
      <c r="A319" s="8">
        <v>44165</v>
      </c>
      <c r="B319" s="9">
        <v>0.89</v>
      </c>
      <c r="C319" s="9">
        <f t="shared" si="6"/>
        <v>1.0088999999999999</v>
      </c>
      <c r="D319" s="10">
        <f>PRODUCT(C319:$C$500)</f>
        <v>1.2351188148601371</v>
      </c>
    </row>
    <row r="320" spans="1:4" x14ac:dyDescent="0.35">
      <c r="A320" s="8">
        <v>44196</v>
      </c>
      <c r="B320" s="9">
        <v>1.35</v>
      </c>
      <c r="C320" s="9">
        <f t="shared" si="6"/>
        <v>1.0135000000000001</v>
      </c>
      <c r="D320" s="10">
        <f>PRODUCT(C320:$C$500)</f>
        <v>1.2242232281297831</v>
      </c>
    </row>
    <row r="321" spans="1:4" x14ac:dyDescent="0.35">
      <c r="A321" s="8">
        <v>44227</v>
      </c>
      <c r="B321" s="9">
        <v>0.25</v>
      </c>
      <c r="C321" s="9">
        <f t="shared" si="6"/>
        <v>1.0024999999999999</v>
      </c>
      <c r="D321" s="10">
        <f>PRODUCT(C321:$C$500)</f>
        <v>1.2079163573061493</v>
      </c>
    </row>
    <row r="322" spans="1:4" x14ac:dyDescent="0.35">
      <c r="A322" s="8">
        <v>44255</v>
      </c>
      <c r="B322" s="9">
        <v>0.86</v>
      </c>
      <c r="C322" s="9">
        <f t="shared" si="6"/>
        <v>1.0085999999999999</v>
      </c>
      <c r="D322" s="10">
        <f>PRODUCT(C322:$C$500)</f>
        <v>1.2049040970634903</v>
      </c>
    </row>
    <row r="323" spans="1:4" x14ac:dyDescent="0.35">
      <c r="A323" s="8">
        <v>44286</v>
      </c>
      <c r="B323" s="9">
        <v>0.93</v>
      </c>
      <c r="C323" s="9">
        <f t="shared" si="6"/>
        <v>1.0093000000000001</v>
      </c>
      <c r="D323" s="10">
        <f>PRODUCT(C323:$C$500)</f>
        <v>1.1946302766840089</v>
      </c>
    </row>
    <row r="324" spans="1:4" x14ac:dyDescent="0.35">
      <c r="A324" s="8">
        <v>44316</v>
      </c>
      <c r="B324" s="9">
        <v>0.31</v>
      </c>
      <c r="C324" s="9">
        <f t="shared" si="6"/>
        <v>1.0031000000000001</v>
      </c>
      <c r="D324" s="10">
        <f>PRODUCT(C324:$C$500)</f>
        <v>1.1836225866283647</v>
      </c>
    </row>
    <row r="325" spans="1:4" x14ac:dyDescent="0.35">
      <c r="A325" s="8">
        <v>44347</v>
      </c>
      <c r="B325" s="9">
        <v>0.83</v>
      </c>
      <c r="C325" s="9">
        <f t="shared" si="6"/>
        <v>1.0083</v>
      </c>
      <c r="D325" s="10">
        <f>PRODUCT(C325:$C$500)</f>
        <v>1.1799646960705457</v>
      </c>
    </row>
    <row r="326" spans="1:4" x14ac:dyDescent="0.35">
      <c r="A326" s="8">
        <v>44377</v>
      </c>
      <c r="B326" s="9">
        <v>0.53</v>
      </c>
      <c r="C326" s="9">
        <f t="shared" si="6"/>
        <v>1.0053000000000001</v>
      </c>
      <c r="D326" s="10">
        <f>PRODUCT(C326:$C$500)</f>
        <v>1.1702516077264171</v>
      </c>
    </row>
    <row r="327" spans="1:4" x14ac:dyDescent="0.35">
      <c r="A327" s="8">
        <v>44408</v>
      </c>
      <c r="B327" s="9">
        <v>0.96</v>
      </c>
      <c r="C327" s="9">
        <f t="shared" si="6"/>
        <v>1.0096000000000001</v>
      </c>
      <c r="D327" s="10">
        <f>PRODUCT(C327:$C$500)</f>
        <v>1.1640819732680958</v>
      </c>
    </row>
    <row r="328" spans="1:4" x14ac:dyDescent="0.35">
      <c r="A328" s="8">
        <v>44439</v>
      </c>
      <c r="B328" s="9">
        <v>0.87</v>
      </c>
      <c r="C328" s="9">
        <f t="shared" si="6"/>
        <v>1.0086999999999999</v>
      </c>
      <c r="D328" s="10">
        <f>PRODUCT(C328:$C$500)</f>
        <v>1.1530130480072263</v>
      </c>
    </row>
    <row r="329" spans="1:4" x14ac:dyDescent="0.35">
      <c r="A329" s="8">
        <v>44469</v>
      </c>
      <c r="B329" s="9">
        <v>1.1599999999999999</v>
      </c>
      <c r="C329" s="9">
        <f t="shared" si="6"/>
        <v>1.0116000000000001</v>
      </c>
      <c r="D329" s="10">
        <f>PRODUCT(C329:$C$500)</f>
        <v>1.1430683533332266</v>
      </c>
    </row>
    <row r="330" spans="1:4" x14ac:dyDescent="0.35">
      <c r="A330" s="8">
        <v>44500</v>
      </c>
      <c r="B330" s="9">
        <v>1.25</v>
      </c>
      <c r="C330" s="9">
        <f t="shared" si="6"/>
        <v>1.0125</v>
      </c>
      <c r="D330" s="10">
        <f>PRODUCT(C330:$C$500)</f>
        <v>1.1299608079608807</v>
      </c>
    </row>
    <row r="331" spans="1:4" x14ac:dyDescent="0.35">
      <c r="A331" s="8">
        <v>44530</v>
      </c>
      <c r="B331" s="9">
        <v>0.95</v>
      </c>
      <c r="C331" s="9">
        <f t="shared" si="6"/>
        <v>1.0095000000000001</v>
      </c>
      <c r="D331" s="10">
        <f>PRODUCT(C331:$C$500)</f>
        <v>1.1160106745292651</v>
      </c>
    </row>
    <row r="332" spans="1:4" x14ac:dyDescent="0.35">
      <c r="A332" s="8">
        <v>44561</v>
      </c>
      <c r="B332" s="9">
        <v>0.73</v>
      </c>
      <c r="C332" s="9">
        <f t="shared" ref="C332:C333" si="7">1+B332/100</f>
        <v>1.0073000000000001</v>
      </c>
      <c r="D332" s="10">
        <f>PRODUCT(C332:$C$500)</f>
        <v>1.1055083452493961</v>
      </c>
    </row>
    <row r="333" spans="1:4" x14ac:dyDescent="0.35">
      <c r="A333" s="8">
        <v>44592</v>
      </c>
      <c r="B333" s="9">
        <v>0.54</v>
      </c>
      <c r="C333" s="9">
        <f t="shared" si="7"/>
        <v>1.0054000000000001</v>
      </c>
      <c r="D333" s="10">
        <f>PRODUCT(C333:$C$500)</f>
        <v>1.0974966199239509</v>
      </c>
    </row>
    <row r="334" spans="1:4" x14ac:dyDescent="0.35">
      <c r="A334" s="8">
        <v>44620</v>
      </c>
      <c r="B334" s="9">
        <v>1.01</v>
      </c>
      <c r="C334" s="9">
        <f t="shared" ref="C334" si="8">1+B334/100</f>
        <v>1.0101</v>
      </c>
      <c r="D334" s="10">
        <f>PRODUCT(C334:$C$500)</f>
        <v>1.0916019692897854</v>
      </c>
    </row>
    <row r="335" spans="1:4" x14ac:dyDescent="0.35">
      <c r="A335" s="8">
        <v>44651</v>
      </c>
      <c r="B335" s="9">
        <v>1.62</v>
      </c>
      <c r="C335" s="9">
        <f t="shared" ref="C335" si="9">1+B335/100</f>
        <v>1.0162</v>
      </c>
      <c r="D335" s="10">
        <f>PRODUCT(C335:$C$500)</f>
        <v>1.0806870302839182</v>
      </c>
    </row>
    <row r="336" spans="1:4" x14ac:dyDescent="0.35">
      <c r="A336" s="8">
        <v>44681</v>
      </c>
      <c r="B336" s="9">
        <v>1.06</v>
      </c>
      <c r="C336" s="9">
        <f t="shared" ref="C336" si="10">1+B336/100</f>
        <v>1.0105999999999999</v>
      </c>
      <c r="D336" s="10">
        <f>PRODUCT(C336:$C$500)</f>
        <v>1.0634589945718544</v>
      </c>
    </row>
    <row r="337" spans="1:4" x14ac:dyDescent="0.35">
      <c r="A337" s="8">
        <v>44712</v>
      </c>
      <c r="B337" s="9">
        <v>0.47</v>
      </c>
      <c r="C337" s="9">
        <f t="shared" ref="C337:C342" si="11">1+B337/100</f>
        <v>1.0046999999999999</v>
      </c>
      <c r="D337" s="10">
        <f>PRODUCT(C337:$C$500)</f>
        <v>1.0523045661704478</v>
      </c>
    </row>
    <row r="338" spans="1:4" x14ac:dyDescent="0.35">
      <c r="A338" s="8">
        <v>44742</v>
      </c>
      <c r="B338" s="9">
        <v>0.67</v>
      </c>
      <c r="C338" s="9">
        <f t="shared" si="11"/>
        <v>1.0066999999999999</v>
      </c>
      <c r="D338" s="10">
        <f>PRODUCT(C338:$C$500)</f>
        <v>1.0473818713749854</v>
      </c>
    </row>
    <row r="339" spans="1:4" x14ac:dyDescent="0.35">
      <c r="A339" s="8">
        <v>44773</v>
      </c>
      <c r="B339" s="9">
        <v>-0.68</v>
      </c>
      <c r="C339" s="9">
        <f t="shared" si="11"/>
        <v>0.99319999999999997</v>
      </c>
      <c r="D339" s="10">
        <f>PRODUCT(C339:$C$500)</f>
        <v>1.0404111168918102</v>
      </c>
    </row>
    <row r="340" spans="1:4" x14ac:dyDescent="0.35">
      <c r="A340" s="8">
        <v>44804</v>
      </c>
      <c r="B340" s="9">
        <v>-0.36</v>
      </c>
      <c r="C340" s="9">
        <f t="shared" si="11"/>
        <v>0.99639999999999995</v>
      </c>
      <c r="D340" s="10">
        <f>PRODUCT(C340:$C$500)</f>
        <v>1.0475343504750407</v>
      </c>
    </row>
    <row r="341" spans="1:4" x14ac:dyDescent="0.35">
      <c r="A341" s="8">
        <v>44834</v>
      </c>
      <c r="B341" s="9">
        <v>-0.28999999999999998</v>
      </c>
      <c r="C341" s="9">
        <f t="shared" si="11"/>
        <v>0.99709999999999999</v>
      </c>
      <c r="D341" s="10">
        <f>PRODUCT(C341:$C$500)</f>
        <v>1.0513190992322767</v>
      </c>
    </row>
    <row r="342" spans="1:4" x14ac:dyDescent="0.35">
      <c r="A342" s="8">
        <v>44865</v>
      </c>
      <c r="B342" s="9">
        <v>0.59</v>
      </c>
      <c r="C342" s="9">
        <f t="shared" si="11"/>
        <v>1.0059</v>
      </c>
      <c r="D342" s="10">
        <f>PRODUCT(C342:$C$500)</f>
        <v>1.0543767919288709</v>
      </c>
    </row>
    <row r="343" spans="1:4" x14ac:dyDescent="0.35">
      <c r="A343" s="8">
        <v>44895</v>
      </c>
      <c r="B343" s="9">
        <v>0.41</v>
      </c>
      <c r="C343" s="9">
        <f>1+B343/100</f>
        <v>1.0041</v>
      </c>
      <c r="D343" s="10">
        <f>PRODUCT(C343:$C$500)</f>
        <v>1.0481924564358993</v>
      </c>
    </row>
    <row r="344" spans="1:4" x14ac:dyDescent="0.35">
      <c r="A344" s="8">
        <v>44926</v>
      </c>
      <c r="B344" s="9">
        <v>0.62</v>
      </c>
      <c r="C344" s="9">
        <f>1+B344/100</f>
        <v>1.0062</v>
      </c>
      <c r="D344" s="10">
        <f>PRODUCT(C344:$C$500)</f>
        <v>1.0439124155322166</v>
      </c>
    </row>
    <row r="345" spans="1:4" x14ac:dyDescent="0.35">
      <c r="A345" s="8">
        <v>44957</v>
      </c>
      <c r="B345" s="9">
        <v>0.53</v>
      </c>
      <c r="C345" s="9">
        <f>1+B345/100</f>
        <v>1.0053000000000001</v>
      </c>
      <c r="D345" s="10">
        <f>PRODUCT(C345:$C$500)</f>
        <v>1.0374800392886274</v>
      </c>
    </row>
    <row r="346" spans="1:4" x14ac:dyDescent="0.35">
      <c r="A346" s="8">
        <v>44985</v>
      </c>
      <c r="B346" s="9">
        <v>0.84</v>
      </c>
      <c r="C346" s="9">
        <f t="shared" ref="C346:C353" si="12">1+B346/100</f>
        <v>1.0084</v>
      </c>
      <c r="D346" s="10">
        <f>PRODUCT(C346:$C$500)</f>
        <v>1.0320103842520909</v>
      </c>
    </row>
    <row r="347" spans="1:4" x14ac:dyDescent="0.35">
      <c r="A347" s="8">
        <v>45016</v>
      </c>
      <c r="B347" s="9">
        <v>0.71</v>
      </c>
      <c r="C347" s="9">
        <f t="shared" si="12"/>
        <v>1.0071000000000001</v>
      </c>
      <c r="D347" s="10">
        <f>PRODUCT(C347:$C$500)</f>
        <v>1.0234137090956872</v>
      </c>
    </row>
    <row r="348" spans="1:4" x14ac:dyDescent="0.35">
      <c r="A348" s="8">
        <v>45046</v>
      </c>
      <c r="B348" s="9">
        <v>0.61</v>
      </c>
      <c r="C348" s="9">
        <f t="shared" si="12"/>
        <v>1.0061</v>
      </c>
      <c r="D348" s="10">
        <f>PRODUCT(C348:$C$500)</f>
        <v>1.0161986983374907</v>
      </c>
    </row>
    <row r="349" spans="1:4" x14ac:dyDescent="0.35">
      <c r="A349" s="8">
        <v>45077</v>
      </c>
      <c r="B349" s="9">
        <v>0.23</v>
      </c>
      <c r="C349" s="9">
        <f t="shared" si="12"/>
        <v>1.0023</v>
      </c>
      <c r="D349" s="10">
        <f>PRODUCT(C349:$C$500)</f>
        <v>1.0100374697718826</v>
      </c>
    </row>
    <row r="350" spans="1:4" x14ac:dyDescent="0.35">
      <c r="A350" s="8">
        <v>45107</v>
      </c>
      <c r="B350" s="9">
        <v>-0.08</v>
      </c>
      <c r="C350" s="9">
        <f t="shared" si="12"/>
        <v>0.99919999999999998</v>
      </c>
      <c r="D350" s="10">
        <f>PRODUCT(C350:$C$500)</f>
        <v>1.0077197144286965</v>
      </c>
    </row>
    <row r="351" spans="1:4" x14ac:dyDescent="0.35">
      <c r="A351" s="8">
        <v>45138</v>
      </c>
      <c r="B351" s="9">
        <v>0.12</v>
      </c>
      <c r="C351" s="9">
        <f t="shared" si="12"/>
        <v>1.0012000000000001</v>
      </c>
      <c r="D351" s="10">
        <f>PRODUCT(C351:$C$500)</f>
        <v>1.0085265356572224</v>
      </c>
    </row>
    <row r="352" spans="1:4" x14ac:dyDescent="0.35">
      <c r="A352" s="8">
        <v>45169</v>
      </c>
      <c r="B352" s="9">
        <v>0.23</v>
      </c>
      <c r="C352" s="9">
        <f t="shared" si="12"/>
        <v>1.0023</v>
      </c>
      <c r="D352" s="10">
        <f>PRODUCT(C352:$C$500)</f>
        <v>1.007317754352</v>
      </c>
    </row>
    <row r="353" spans="1:4" x14ac:dyDescent="0.35">
      <c r="A353" s="8">
        <v>45199</v>
      </c>
      <c r="B353" s="9">
        <v>0.26</v>
      </c>
      <c r="C353" s="9">
        <f t="shared" si="12"/>
        <v>1.0025999999999999</v>
      </c>
      <c r="D353" s="10">
        <f>PRODUCT(C353:$C$500)</f>
        <v>1.0050062399999999</v>
      </c>
    </row>
    <row r="354" spans="1:4" x14ac:dyDescent="0.35">
      <c r="A354" s="8">
        <v>45230</v>
      </c>
      <c r="B354" s="9">
        <v>0.24</v>
      </c>
      <c r="C354" s="9">
        <f t="shared" ref="C354" si="13">1+B354/100</f>
        <v>1.0024</v>
      </c>
      <c r="D354" s="10">
        <f>PRODUCT(C354:$C$500)</f>
        <v>1.0024</v>
      </c>
    </row>
  </sheetData>
  <sheetProtection algorithmName="SHA-512" hashValue="WMvCcKv960/X1xSAVq4uATP43+aCZxZkl3dWtwKKrpphH9NguAr9ja0za+BEXEtVTYJBuUHR6adbZCYC1LzBdw==" saltValue="EB263gnPvdLcJSH2whMV0g==" spinCount="100000" sheet="1" selectLockedCells="1"/>
  <pageMargins left="0.511811024" right="0.511811024" top="0.78740157499999996" bottom="0.78740157499999996" header="0.31496062000000002" footer="0.31496062000000002"/>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pageSetUpPr fitToPage="1"/>
  </sheetPr>
  <dimension ref="A1:G14"/>
  <sheetViews>
    <sheetView showGridLines="0" showRowColHeaders="0" zoomScale="110" zoomScaleNormal="110" workbookViewId="0">
      <selection activeCell="C11" sqref="C11:E13"/>
    </sheetView>
  </sheetViews>
  <sheetFormatPr defaultColWidth="11.453125" defaultRowHeight="14.5" x14ac:dyDescent="0.35"/>
  <cols>
    <col min="1" max="2" width="4.1796875" customWidth="1"/>
    <col min="3" max="4" width="44.26953125" customWidth="1"/>
    <col min="5" max="5" width="44.453125" customWidth="1"/>
    <col min="6" max="6" width="4.1796875" customWidth="1"/>
    <col min="7" max="7" width="4.26953125" customWidth="1"/>
  </cols>
  <sheetData>
    <row r="1" spans="1:7" ht="25" customHeight="1" x14ac:dyDescent="0.35">
      <c r="A1" s="13"/>
      <c r="B1" s="13"/>
      <c r="C1" s="13"/>
      <c r="D1" s="13"/>
      <c r="E1" s="13"/>
      <c r="F1" s="13"/>
      <c r="G1" s="13"/>
    </row>
    <row r="2" spans="1:7" ht="25" customHeight="1" x14ac:dyDescent="0.35">
      <c r="A2" s="13"/>
      <c r="G2" s="13"/>
    </row>
    <row r="3" spans="1:7" x14ac:dyDescent="0.35">
      <c r="A3" s="13"/>
      <c r="C3" s="138" t="s">
        <v>4</v>
      </c>
      <c r="D3" s="138"/>
      <c r="E3" s="138"/>
      <c r="G3" s="13"/>
    </row>
    <row r="4" spans="1:7" x14ac:dyDescent="0.35">
      <c r="A4" s="13"/>
      <c r="C4" s="96"/>
      <c r="D4" s="96"/>
      <c r="E4" s="97"/>
      <c r="G4" s="13"/>
    </row>
    <row r="5" spans="1:7" x14ac:dyDescent="0.35">
      <c r="A5" s="13"/>
      <c r="C5" s="98" t="s">
        <v>60</v>
      </c>
      <c r="D5" s="98" t="s">
        <v>61</v>
      </c>
      <c r="E5" s="55"/>
      <c r="G5" s="13"/>
    </row>
    <row r="6" spans="1:7" x14ac:dyDescent="0.35">
      <c r="A6" s="13"/>
      <c r="C6" s="56" t="s">
        <v>62</v>
      </c>
      <c r="D6" s="139" t="s">
        <v>63</v>
      </c>
      <c r="E6" s="139"/>
      <c r="G6" s="13"/>
    </row>
    <row r="7" spans="1:7" x14ac:dyDescent="0.35">
      <c r="A7" s="13"/>
      <c r="C7" s="56" t="s">
        <v>64</v>
      </c>
      <c r="D7" s="96" t="s">
        <v>65</v>
      </c>
      <c r="E7" s="56"/>
      <c r="G7" s="13"/>
    </row>
    <row r="8" spans="1:7" x14ac:dyDescent="0.35">
      <c r="A8" s="13"/>
      <c r="C8" s="57"/>
      <c r="D8" s="57"/>
      <c r="E8" s="57"/>
      <c r="G8" s="13"/>
    </row>
    <row r="9" spans="1:7" x14ac:dyDescent="0.35">
      <c r="A9" s="13"/>
      <c r="C9" s="138" t="s">
        <v>82</v>
      </c>
      <c r="D9" s="138"/>
      <c r="E9" s="138"/>
      <c r="G9" s="13"/>
    </row>
    <row r="10" spans="1:7" ht="15" customHeight="1" x14ac:dyDescent="0.35">
      <c r="A10" s="58"/>
      <c r="B10" s="54"/>
      <c r="C10" s="131"/>
      <c r="D10" s="131"/>
      <c r="E10" s="131"/>
      <c r="F10" s="54"/>
      <c r="G10" s="58"/>
    </row>
    <row r="11" spans="1:7" ht="409.6" customHeight="1" x14ac:dyDescent="0.35">
      <c r="A11" s="58"/>
      <c r="B11" s="54"/>
      <c r="C11" s="140" t="s">
        <v>92</v>
      </c>
      <c r="D11" s="140"/>
      <c r="E11" s="140"/>
      <c r="F11" s="54"/>
      <c r="G11" s="58"/>
    </row>
    <row r="12" spans="1:7" ht="352.5" customHeight="1" x14ac:dyDescent="0.35">
      <c r="A12" s="58"/>
      <c r="B12" s="54"/>
      <c r="C12" s="140"/>
      <c r="D12" s="140"/>
      <c r="E12" s="140"/>
      <c r="F12" s="54"/>
      <c r="G12" s="58"/>
    </row>
    <row r="13" spans="1:7" ht="18" customHeight="1" x14ac:dyDescent="0.35">
      <c r="A13" s="13"/>
      <c r="C13" s="140"/>
      <c r="D13" s="140"/>
      <c r="E13" s="140"/>
      <c r="G13" s="13"/>
    </row>
    <row r="14" spans="1:7" ht="24.75" customHeight="1" x14ac:dyDescent="0.35">
      <c r="A14" s="13"/>
      <c r="B14" s="13"/>
      <c r="C14" s="13"/>
      <c r="D14" s="13"/>
      <c r="E14" s="13"/>
      <c r="F14" s="13"/>
      <c r="G14" s="13"/>
    </row>
  </sheetData>
  <sheetProtection algorithmName="SHA-512" hashValue="Rzyv4PDmxYxs/wLg9r0wvq/6WGf6kenfRw3Dn/UqaKzel3mRmSIOe3aKaGt9KR0mWmyIoXX6iwsF4EG+FZhPlQ==" saltValue="Hx3ZF1NgcPxGcavZETsPgA==" spinCount="100000" sheet="1" selectLockedCells="1"/>
  <mergeCells count="4">
    <mergeCell ref="C3:E3"/>
    <mergeCell ref="D6:E6"/>
    <mergeCell ref="C9:E9"/>
    <mergeCell ref="C11:E13"/>
  </mergeCells>
  <pageMargins left="0.511811024" right="0.511811024" top="0.78740157499999996" bottom="0.78740157499999996" header="0.31496062000000002" footer="0.31496062000000002"/>
  <pageSetup paperSize="9" scale="6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1"/>
  <dimension ref="B1:P388"/>
  <sheetViews>
    <sheetView showGridLines="0" showRowColHeaders="0" workbookViewId="0">
      <selection activeCell="Q3" sqref="Q3"/>
    </sheetView>
  </sheetViews>
  <sheetFormatPr defaultColWidth="8.81640625" defaultRowHeight="14.5" x14ac:dyDescent="0.35"/>
  <cols>
    <col min="1" max="1" width="5" customWidth="1"/>
    <col min="2" max="2" width="9.26953125" customWidth="1"/>
    <col min="3" max="3" width="12.1796875" customWidth="1"/>
    <col min="4" max="4" width="21.1796875" customWidth="1"/>
    <col min="5" max="5" width="27.453125" bestFit="1" customWidth="1"/>
    <col min="6" max="6" width="20" customWidth="1"/>
    <col min="7" max="7" width="15" customWidth="1"/>
    <col min="8" max="8" width="9.453125" customWidth="1"/>
    <col min="9" max="9" width="46.453125" hidden="1" customWidth="1"/>
    <col min="10" max="11" width="10.7265625" hidden="1" customWidth="1"/>
    <col min="12" max="12" width="30.81640625" hidden="1" customWidth="1"/>
    <col min="13" max="14" width="8.81640625" hidden="1" customWidth="1"/>
    <col min="15" max="15" width="9.26953125" hidden="1" customWidth="1"/>
    <col min="16" max="16" width="14.81640625" hidden="1" customWidth="1"/>
  </cols>
  <sheetData>
    <row r="1" spans="2:16" x14ac:dyDescent="0.35">
      <c r="I1" s="1" t="s">
        <v>5</v>
      </c>
      <c r="J1" s="101">
        <v>34546</v>
      </c>
    </row>
    <row r="2" spans="2:16" x14ac:dyDescent="0.35">
      <c r="I2" s="100" t="s">
        <v>15</v>
      </c>
      <c r="J2" s="103">
        <f>Painel!K13</f>
        <v>0</v>
      </c>
      <c r="L2" s="1" t="s">
        <v>16</v>
      </c>
      <c r="M2" s="3">
        <f ca="1">YEARFRAC(J2,$J$5,1)</f>
        <v>123.92060057407816</v>
      </c>
      <c r="O2" s="143" t="s">
        <v>11</v>
      </c>
      <c r="P2" s="143"/>
    </row>
    <row r="3" spans="2:16" x14ac:dyDescent="0.35">
      <c r="B3" s="141" t="s">
        <v>10</v>
      </c>
      <c r="C3" s="142"/>
      <c r="D3" s="142"/>
      <c r="E3" s="142"/>
      <c r="F3" s="142"/>
      <c r="G3" s="142"/>
      <c r="I3" s="1" t="s">
        <v>17</v>
      </c>
      <c r="J3" s="101">
        <f>EOMONTH(IF(J2&lt;J9,J9,J2),0)</f>
        <v>34546</v>
      </c>
      <c r="L3" s="1" t="s">
        <v>18</v>
      </c>
      <c r="M3" s="3">
        <f ca="1">YEARFRAC(Painel!K15,$J$5,1)</f>
        <v>123.92060057407816</v>
      </c>
      <c r="O3" s="143"/>
      <c r="P3" s="143"/>
    </row>
    <row r="4" spans="2:16" x14ac:dyDescent="0.35">
      <c r="B4" s="12" t="s">
        <v>7</v>
      </c>
      <c r="C4" s="12" t="s">
        <v>0</v>
      </c>
      <c r="D4" s="12" t="s">
        <v>6</v>
      </c>
      <c r="E4" s="12" t="s">
        <v>8</v>
      </c>
      <c r="F4" s="11" t="s">
        <v>9</v>
      </c>
      <c r="G4" s="11" t="s">
        <v>68</v>
      </c>
      <c r="I4" s="100" t="s">
        <v>13</v>
      </c>
      <c r="J4" s="104">
        <f>Painel!K11</f>
        <v>0</v>
      </c>
      <c r="L4" s="1" t="s">
        <v>14</v>
      </c>
      <c r="M4" s="3">
        <f ca="1">YEARFRAC(J4,$J$5,1)</f>
        <v>123.92060057407816</v>
      </c>
      <c r="O4" s="4" t="s">
        <v>0</v>
      </c>
      <c r="P4" s="4" t="s">
        <v>12</v>
      </c>
    </row>
    <row r="5" spans="2:16" x14ac:dyDescent="0.35">
      <c r="B5" s="2">
        <v>1</v>
      </c>
      <c r="C5" s="5">
        <f>$J$3</f>
        <v>34546</v>
      </c>
      <c r="D5" s="6">
        <f>VLOOKUP(C5,'Remunerações de Contribuição'!$D$7:$E$391,2,FALSE)</f>
        <v>0</v>
      </c>
      <c r="E5" s="3" t="str">
        <f>IF(D5=0,"",IF(IF(ISTEXT(C5),DATE(RIGHT(C5,4),12,31),C5)&lt;$J$1,"",IFERROR(VLOOKUP(IF(LEFT(C5,2)="13",DATE(RIGHT(C5,4),12,31),C5),IPCA!$A:$D,4,FALSE),1)*D5))</f>
        <v/>
      </c>
      <c r="F5" s="3">
        <f>IF(C5="","",IFERROR(AVERAGEIF(E$5:$E5,"&gt;="&amp;_xlfn.PERCENTILE.EXC(E$5:$E5,0.2)),0))</f>
        <v>0</v>
      </c>
      <c r="G5" s="99">
        <f>IF(C5="","",IFERROR(AVERAGEIF($E$5:E5,"&gt;"&amp;0,$E$5:E5),0))</f>
        <v>0</v>
      </c>
      <c r="I5" s="1" t="s">
        <v>69</v>
      </c>
      <c r="J5" s="102">
        <f ca="1">TODAY()</f>
        <v>45261</v>
      </c>
      <c r="K5" s="102"/>
      <c r="O5" s="106">
        <f>EOMONTH(J3,0)</f>
        <v>34546</v>
      </c>
      <c r="P5" s="3">
        <f>'Remunerações de Contribuição'!E8</f>
        <v>0</v>
      </c>
    </row>
    <row r="6" spans="2:16" x14ac:dyDescent="0.35">
      <c r="B6" s="2">
        <v>2</v>
      </c>
      <c r="C6" s="5">
        <f>IFERROR(IF(LEFT(C5,2)="13",DATE(RIGHT(C5,4),12,31),IF(EOMONTH(C5,1)&gt;$J$10,"",IF(MONTH(C5)=11,"13º "&amp;YEAR(C5),EOMONTH(C5,1)))),"")</f>
        <v>34577</v>
      </c>
      <c r="D6" s="6">
        <f>VLOOKUP(C6,'Remunerações de Contribuição'!$D$7:$E$391,2,FALSE)</f>
        <v>0</v>
      </c>
      <c r="E6" s="3" t="str">
        <f>IF(D6=0,"",IF(IF(ISTEXT(C6),DATE(RIGHT(C6,4),12,31),C6)&lt;$J$1,"",IFERROR(VLOOKUP(IF(LEFT(C6,2)="13",DATE(RIGHT(C6,4),12,31),C6),IPCA!$A:$D,4,FALSE),1)*D6))</f>
        <v/>
      </c>
      <c r="F6" s="3">
        <f>IF(C6="","",IFERROR(AVERAGEIF(E$5:$E6,"&gt;="&amp;_xlfn.PERCENTILE.EXC(E$5:$E6,0.2)),0))</f>
        <v>0</v>
      </c>
      <c r="G6" s="99">
        <f>IF(C6="","",IFERROR(AVERAGEIF($E$5:E6,"&gt;"&amp;0,$E$5:E6),0))</f>
        <v>0</v>
      </c>
      <c r="I6" s="100" t="s">
        <v>70</v>
      </c>
      <c r="J6" s="104">
        <f ca="1">J5-6575</f>
        <v>38686</v>
      </c>
      <c r="O6" s="106">
        <f>IFERROR(IF(LEFT(O5,2)="13",DATE(RIGHT(O5,4),12,31),IF(EOMONTH(O5,1)&gt;$J$8,"",IF(MONTH(O5)=11,"13º "&amp;YEAR(O5),EOMONTH(O5,1)))),"")</f>
        <v>34577</v>
      </c>
      <c r="P6" s="3">
        <f>'Remunerações de Contribuição'!E9</f>
        <v>0</v>
      </c>
    </row>
    <row r="7" spans="2:16" x14ac:dyDescent="0.35">
      <c r="B7" s="2">
        <v>3</v>
      </c>
      <c r="C7" s="5">
        <f t="shared" ref="C7:C70" si="0">IFERROR(IF(LEFT(C6,2)="13",DATE(RIGHT(C6,4),12,31),IF(EOMONTH(C6,1)&gt;$J$10,"",IF(MONTH(C6)=11,"13º "&amp;YEAR(C6),EOMONTH(C6,1)))),"")</f>
        <v>34607</v>
      </c>
      <c r="D7" s="6">
        <f>VLOOKUP(C7,'Remunerações de Contribuição'!$D$7:$E$391,2,FALSE)</f>
        <v>0</v>
      </c>
      <c r="E7" s="3" t="str">
        <f>IF(D7=0,"",IF(IF(ISTEXT(C7),DATE(RIGHT(C7,4),12,31),C7)&lt;$J$1,"",IFERROR(VLOOKUP(IF(LEFT(C7,2)="13",DATE(RIGHT(C7,4),12,31),C7),IPCA!$A:$D,4,FALSE),1)*D7))</f>
        <v/>
      </c>
      <c r="F7" s="3">
        <f>IF(C7="","",IFERROR(AVERAGEIF(E$5:$E7,"&gt;="&amp;_xlfn.PERCENTILE.EXC(E$5:$E7,0.2)),0))</f>
        <v>0</v>
      </c>
      <c r="G7" s="99">
        <f>IF(C7="","",IFERROR(AVERAGEIF($E$5:E7,"&gt;"&amp;0,$E$5:E7),0))</f>
        <v>0</v>
      </c>
      <c r="I7" s="1" t="s">
        <v>72</v>
      </c>
      <c r="J7" s="101">
        <v>34516</v>
      </c>
      <c r="O7" s="106">
        <f t="shared" ref="O7:O70" si="1">IFERROR(IF(LEFT(O6,2)="13",DATE(RIGHT(O6,4),12,31),IF(EOMONTH(O6,1)&gt;$J$8,"",IF(MONTH(O6)=11,"13º "&amp;YEAR(O6),EOMONTH(O6,1)))),"")</f>
        <v>34607</v>
      </c>
      <c r="P7" s="3">
        <f>'Remunerações de Contribuição'!E10</f>
        <v>0</v>
      </c>
    </row>
    <row r="8" spans="2:16" x14ac:dyDescent="0.35">
      <c r="B8" s="2">
        <v>4</v>
      </c>
      <c r="C8" s="5">
        <f t="shared" si="0"/>
        <v>34638</v>
      </c>
      <c r="D8" s="6">
        <f>VLOOKUP(C8,'Remunerações de Contribuição'!$D$7:$E$391,2,FALSE)</f>
        <v>0</v>
      </c>
      <c r="E8" s="3" t="str">
        <f>IF(D8=0,"",IF(IF(ISTEXT(C8),DATE(RIGHT(C8,4),12,31),C8)&lt;$J$1,"",IFERROR(VLOOKUP(IF(LEFT(C8,2)="13",DATE(RIGHT(C8,4),12,31),C8),IPCA!$A:$D,4,FALSE),1)*D8))</f>
        <v/>
      </c>
      <c r="F8" s="3">
        <f>IF(C8="","",IFERROR(AVERAGEIF(E$5:$E8,"&gt;="&amp;_xlfn.PERCENTILE.EXC(E$5:$E8,0.2)),0))</f>
        <v>0</v>
      </c>
      <c r="G8" s="99">
        <f>IF(C8="","",IFERROR(AVERAGEIF($E$5:E8,"&gt;"&amp;0,$E$5:E8),0))</f>
        <v>0</v>
      </c>
      <c r="I8" s="100" t="s">
        <v>71</v>
      </c>
      <c r="J8" s="104">
        <f>Painel!K19</f>
        <v>45261</v>
      </c>
      <c r="O8" s="106">
        <f t="shared" si="1"/>
        <v>34638</v>
      </c>
      <c r="P8" s="3">
        <f>'Remunerações de Contribuição'!E11</f>
        <v>0</v>
      </c>
    </row>
    <row r="9" spans="2:16" x14ac:dyDescent="0.35">
      <c r="B9" s="2">
        <v>5</v>
      </c>
      <c r="C9" s="5">
        <f t="shared" si="0"/>
        <v>34668</v>
      </c>
      <c r="D9" s="6">
        <f>VLOOKUP(C9,'Remunerações de Contribuição'!$D$7:$E$391,2,FALSE)</f>
        <v>0</v>
      </c>
      <c r="E9" s="3" t="str">
        <f>IF(D9=0,"",IF(IF(ISTEXT(C9),DATE(RIGHT(C9,4),12,31),C9)&lt;$J$1,"",IFERROR(VLOOKUP(IF(LEFT(C9,2)="13",DATE(RIGHT(C9,4),12,31),C9),IPCA!$A:$D,4,FALSE),1)*D9))</f>
        <v/>
      </c>
      <c r="F9" s="3">
        <f>IF(C9="","",IFERROR(AVERAGEIF(E$5:$E9,"&gt;="&amp;_xlfn.PERCENTILE.EXC(E$5:$E9,0.2)),0))</f>
        <v>0</v>
      </c>
      <c r="G9" s="99">
        <f>IF(C9="","",IFERROR(AVERAGEIF($E$5:E9,"&gt;"&amp;0,$E$5:E9),0))</f>
        <v>0</v>
      </c>
      <c r="J9" s="125">
        <v>34516</v>
      </c>
      <c r="O9" s="106">
        <f t="shared" si="1"/>
        <v>34668</v>
      </c>
      <c r="P9" s="3">
        <f>'Remunerações de Contribuição'!E12</f>
        <v>0</v>
      </c>
    </row>
    <row r="10" spans="2:16" x14ac:dyDescent="0.35">
      <c r="B10" s="2">
        <v>6</v>
      </c>
      <c r="C10" s="5" t="str">
        <f t="shared" si="0"/>
        <v>13º 1994</v>
      </c>
      <c r="D10" s="6">
        <f>VLOOKUP(C10,'Remunerações de Contribuição'!$D$7:$E$391,2,FALSE)</f>
        <v>0</v>
      </c>
      <c r="E10" s="3" t="str">
        <f>IF(D10=0,"",IF(IF(ISTEXT(C10),DATE(RIGHT(C10,4),12,31),C10)&lt;$J$1,"",IFERROR(VLOOKUP(IF(LEFT(C10,2)="13",DATE(RIGHT(C10,4),12,31),C10),IPCA!$A:$D,4,FALSE),1)*D10))</f>
        <v/>
      </c>
      <c r="F10" s="3">
        <f>IF(C10="","",IFERROR(AVERAGEIF(E$5:$E10,"&gt;="&amp;_xlfn.PERCENTILE.EXC(E$5:$E10,0.2)),0))</f>
        <v>0</v>
      </c>
      <c r="G10" s="99">
        <f>IF(C10="","",IFERROR(AVERAGEIF($E$5:E10,"&gt;"&amp;0,$E$5:E10),0))</f>
        <v>0</v>
      </c>
      <c r="I10" s="1" t="s">
        <v>86</v>
      </c>
      <c r="J10" s="102" t="s">
        <v>85</v>
      </c>
      <c r="O10" s="106" t="str">
        <f t="shared" si="1"/>
        <v>13º 1994</v>
      </c>
      <c r="P10" s="3">
        <f>'Remunerações de Contribuição'!E13</f>
        <v>0</v>
      </c>
    </row>
    <row r="11" spans="2:16" x14ac:dyDescent="0.35">
      <c r="B11" s="2">
        <v>7</v>
      </c>
      <c r="C11" s="5">
        <f t="shared" si="0"/>
        <v>34699</v>
      </c>
      <c r="D11" s="6">
        <f>VLOOKUP(C11,'Remunerações de Contribuição'!$D$7:$E$391,2,FALSE)</f>
        <v>0</v>
      </c>
      <c r="E11" s="3" t="str">
        <f>IF(D11=0,"",IF(IF(ISTEXT(C11),DATE(RIGHT(C11,4),12,31),C11)&lt;$J$1,"",IFERROR(VLOOKUP(IF(LEFT(C11,2)="13",DATE(RIGHT(C11,4),12,31),C11),IPCA!$A:$D,4,FALSE),1)*D11))</f>
        <v/>
      </c>
      <c r="F11" s="3">
        <f>IF(C11="","",IFERROR(AVERAGEIF(E$5:$E11,"&gt;="&amp;_xlfn.PERCENTILE.EXC(E$5:$E11,0.2)),0))</f>
        <v>0</v>
      </c>
      <c r="G11" s="99">
        <f>IF(C11="","",IFERROR(AVERAGEIF($E$5:E11,"&gt;"&amp;0,$E$5:E11),0))</f>
        <v>0</v>
      </c>
      <c r="O11" s="106">
        <f t="shared" si="1"/>
        <v>34699</v>
      </c>
      <c r="P11" s="3">
        <f>'Remunerações de Contribuição'!E14</f>
        <v>0</v>
      </c>
    </row>
    <row r="12" spans="2:16" x14ac:dyDescent="0.35">
      <c r="B12" s="2">
        <v>8</v>
      </c>
      <c r="C12" s="5">
        <f t="shared" si="0"/>
        <v>34730</v>
      </c>
      <c r="D12" s="6">
        <f>VLOOKUP(C12,'Remunerações de Contribuição'!$D$7:$E$391,2,FALSE)</f>
        <v>0</v>
      </c>
      <c r="E12" s="3" t="str">
        <f>IF(D12=0,"",IF(IF(ISTEXT(C12),DATE(RIGHT(C12,4),12,31),C12)&lt;$J$1,"",IFERROR(VLOOKUP(IF(LEFT(C12,2)="13",DATE(RIGHT(C12,4),12,31),C12),IPCA!$A:$D,4,FALSE),1)*D12))</f>
        <v/>
      </c>
      <c r="F12" s="3">
        <f>IF(C12="","",IFERROR(AVERAGEIF(E$5:$E12,"&gt;="&amp;_xlfn.PERCENTILE.EXC(E$5:$E12,0.2)),0))</f>
        <v>0</v>
      </c>
      <c r="G12" s="99">
        <f>IF(C12="","",IFERROR(AVERAGEIF($E$5:E12,"&gt;"&amp;0,$E$5:E12),0))</f>
        <v>0</v>
      </c>
      <c r="O12" s="106">
        <f t="shared" si="1"/>
        <v>34730</v>
      </c>
      <c r="P12" s="3">
        <f>'Remunerações de Contribuição'!E15</f>
        <v>0</v>
      </c>
    </row>
    <row r="13" spans="2:16" x14ac:dyDescent="0.35">
      <c r="B13" s="2">
        <v>9</v>
      </c>
      <c r="C13" s="5">
        <f t="shared" si="0"/>
        <v>34758</v>
      </c>
      <c r="D13" s="6">
        <f>VLOOKUP(C13,'Remunerações de Contribuição'!$D$7:$E$391,2,FALSE)</f>
        <v>0</v>
      </c>
      <c r="E13" s="3" t="str">
        <f>IF(D13=0,"",IF(IF(ISTEXT(C13),DATE(RIGHT(C13,4),12,31),C13)&lt;$J$1,"",IFERROR(VLOOKUP(IF(LEFT(C13,2)="13",DATE(RIGHT(C13,4),12,31),C13),IPCA!$A:$D,4,FALSE),1)*D13))</f>
        <v/>
      </c>
      <c r="F13" s="3">
        <f>IF(C13="","",IFERROR(AVERAGEIF(E$5:$E13,"&gt;="&amp;_xlfn.PERCENTILE.EXC(E$5:$E13,0.2)),0))</f>
        <v>0</v>
      </c>
      <c r="G13" s="99">
        <f>IF(C13="","",IFERROR(AVERAGEIF($E$5:E13,"&gt;"&amp;0,$E$5:E13),0))</f>
        <v>0</v>
      </c>
      <c r="O13" s="106">
        <f t="shared" si="1"/>
        <v>34758</v>
      </c>
      <c r="P13" s="3">
        <f>'Remunerações de Contribuição'!E16</f>
        <v>0</v>
      </c>
    </row>
    <row r="14" spans="2:16" x14ac:dyDescent="0.35">
      <c r="B14" s="2">
        <v>10</v>
      </c>
      <c r="C14" s="5">
        <f t="shared" si="0"/>
        <v>34789</v>
      </c>
      <c r="D14" s="6">
        <f>VLOOKUP(C14,'Remunerações de Contribuição'!$D$7:$E$391,2,FALSE)</f>
        <v>0</v>
      </c>
      <c r="E14" s="3" t="str">
        <f>IF(D14=0,"",IF(IF(ISTEXT(C14),DATE(RIGHT(C14,4),12,31),C14)&lt;$J$1,"",IFERROR(VLOOKUP(IF(LEFT(C14,2)="13",DATE(RIGHT(C14,4),12,31),C14),IPCA!$A:$D,4,FALSE),1)*D14))</f>
        <v/>
      </c>
      <c r="F14" s="3">
        <f>IF(C14="","",IFERROR(AVERAGEIF(E$5:$E14,"&gt;="&amp;_xlfn.PERCENTILE.EXC(E$5:$E14,0.2)),0))</f>
        <v>0</v>
      </c>
      <c r="G14" s="99">
        <f>IF(C14="","",IFERROR(AVERAGEIF($E$5:E14,"&gt;"&amp;0,$E$5:E14),0))</f>
        <v>0</v>
      </c>
      <c r="O14" s="106">
        <f t="shared" si="1"/>
        <v>34789</v>
      </c>
      <c r="P14" s="3">
        <f>'Remunerações de Contribuição'!E17</f>
        <v>0</v>
      </c>
    </row>
    <row r="15" spans="2:16" x14ac:dyDescent="0.35">
      <c r="B15" s="2">
        <v>11</v>
      </c>
      <c r="C15" s="5">
        <f t="shared" si="0"/>
        <v>34819</v>
      </c>
      <c r="D15" s="6">
        <f>VLOOKUP(C15,'Remunerações de Contribuição'!$D$7:$E$391,2,FALSE)</f>
        <v>0</v>
      </c>
      <c r="E15" s="3" t="str">
        <f>IF(D15=0,"",IF(IF(ISTEXT(C15),DATE(RIGHT(C15,4),12,31),C15)&lt;$J$1,"",IFERROR(VLOOKUP(IF(LEFT(C15,2)="13",DATE(RIGHT(C15,4),12,31),C15),IPCA!$A:$D,4,FALSE),1)*D15))</f>
        <v/>
      </c>
      <c r="F15" s="3">
        <f>IF(C15="","",IFERROR(AVERAGEIF(E$5:$E15,"&gt;="&amp;_xlfn.PERCENTILE.EXC(E$5:$E15,0.2)),0))</f>
        <v>0</v>
      </c>
      <c r="G15" s="99">
        <f>IF(C15="","",IFERROR(AVERAGEIF($E$5:E15,"&gt;"&amp;0,$E$5:E15),0))</f>
        <v>0</v>
      </c>
      <c r="O15" s="106">
        <f t="shared" si="1"/>
        <v>34819</v>
      </c>
      <c r="P15" s="3">
        <f>'Remunerações de Contribuição'!E18</f>
        <v>0</v>
      </c>
    </row>
    <row r="16" spans="2:16" x14ac:dyDescent="0.35">
      <c r="B16" s="2">
        <v>12</v>
      </c>
      <c r="C16" s="5">
        <f t="shared" si="0"/>
        <v>34850</v>
      </c>
      <c r="D16" s="6">
        <f>VLOOKUP(C16,'Remunerações de Contribuição'!$D$7:$E$391,2,FALSE)</f>
        <v>0</v>
      </c>
      <c r="E16" s="3" t="str">
        <f>IF(D16=0,"",IF(IF(ISTEXT(C16),DATE(RIGHT(C16,4),12,31),C16)&lt;$J$1,"",IFERROR(VLOOKUP(IF(LEFT(C16,2)="13",DATE(RIGHT(C16,4),12,31),C16),IPCA!$A:$D,4,FALSE),1)*D16))</f>
        <v/>
      </c>
      <c r="F16" s="3">
        <f>IF(C16="","",IFERROR(AVERAGEIF(E$5:$E16,"&gt;="&amp;_xlfn.PERCENTILE.EXC(E$5:$E16,0.2)),0))</f>
        <v>0</v>
      </c>
      <c r="G16" s="99">
        <f>IF(C16="","",IFERROR(AVERAGEIF($E$5:E16,"&gt;"&amp;0,$E$5:E16),0))</f>
        <v>0</v>
      </c>
      <c r="O16" s="106">
        <f t="shared" si="1"/>
        <v>34850</v>
      </c>
      <c r="P16" s="3">
        <f>'Remunerações de Contribuição'!E19</f>
        <v>0</v>
      </c>
    </row>
    <row r="17" spans="2:16" x14ac:dyDescent="0.35">
      <c r="B17" s="2">
        <v>13</v>
      </c>
      <c r="C17" s="5">
        <f t="shared" si="0"/>
        <v>34880</v>
      </c>
      <c r="D17" s="6">
        <f>VLOOKUP(C17,'Remunerações de Contribuição'!$D$7:$E$391,2,FALSE)</f>
        <v>0</v>
      </c>
      <c r="E17" s="3" t="str">
        <f>IF(D17=0,"",IF(IF(ISTEXT(C17),DATE(RIGHT(C17,4),12,31),C17)&lt;$J$1,"",IFERROR(VLOOKUP(IF(LEFT(C17,2)="13",DATE(RIGHT(C17,4),12,31),C17),IPCA!$A:$D,4,FALSE),1)*D17))</f>
        <v/>
      </c>
      <c r="F17" s="3">
        <f>IF(C17="","",IFERROR(AVERAGEIF(E$5:$E17,"&gt;="&amp;_xlfn.PERCENTILE.EXC(E$5:$E17,0.2)),0))</f>
        <v>0</v>
      </c>
      <c r="G17" s="99">
        <f>IF(C17="","",IFERROR(AVERAGEIF($E$5:E17,"&gt;"&amp;0,$E$5:E17),0))</f>
        <v>0</v>
      </c>
      <c r="O17" s="106">
        <f t="shared" si="1"/>
        <v>34880</v>
      </c>
      <c r="P17" s="3">
        <f>'Remunerações de Contribuição'!E20</f>
        <v>0</v>
      </c>
    </row>
    <row r="18" spans="2:16" x14ac:dyDescent="0.35">
      <c r="B18" s="2">
        <v>14</v>
      </c>
      <c r="C18" s="5">
        <f t="shared" si="0"/>
        <v>34911</v>
      </c>
      <c r="D18" s="6">
        <f>VLOOKUP(C18,'Remunerações de Contribuição'!$D$7:$E$391,2,FALSE)</f>
        <v>0</v>
      </c>
      <c r="E18" s="3" t="str">
        <f>IF(D18=0,"",IF(IF(ISTEXT(C18),DATE(RIGHT(C18,4),12,31),C18)&lt;$J$1,"",IFERROR(VLOOKUP(IF(LEFT(C18,2)="13",DATE(RIGHT(C18,4),12,31),C18),IPCA!$A:$D,4,FALSE),1)*D18))</f>
        <v/>
      </c>
      <c r="F18" s="3">
        <f>IF(C18="","",IFERROR(AVERAGEIF(E$5:$E18,"&gt;="&amp;_xlfn.PERCENTILE.EXC(E$5:$E18,0.2)),0))</f>
        <v>0</v>
      </c>
      <c r="G18" s="99">
        <f>IF(C18="","",IFERROR(AVERAGEIF($E$5:E18,"&gt;"&amp;0,$E$5:E18),0))</f>
        <v>0</v>
      </c>
      <c r="O18" s="106">
        <f t="shared" si="1"/>
        <v>34911</v>
      </c>
      <c r="P18" s="3">
        <f>'Remunerações de Contribuição'!E21</f>
        <v>0</v>
      </c>
    </row>
    <row r="19" spans="2:16" x14ac:dyDescent="0.35">
      <c r="B19" s="2">
        <v>15</v>
      </c>
      <c r="C19" s="5">
        <f t="shared" si="0"/>
        <v>34942</v>
      </c>
      <c r="D19" s="6">
        <f>VLOOKUP(C19,'Remunerações de Contribuição'!$D$7:$E$391,2,FALSE)</f>
        <v>0</v>
      </c>
      <c r="E19" s="3" t="str">
        <f>IF(D19=0,"",IF(IF(ISTEXT(C19),DATE(RIGHT(C19,4),12,31),C19)&lt;$J$1,"",IFERROR(VLOOKUP(IF(LEFT(C19,2)="13",DATE(RIGHT(C19,4),12,31),C19),IPCA!$A:$D,4,FALSE),1)*D19))</f>
        <v/>
      </c>
      <c r="F19" s="3">
        <f>IF(C19="","",IFERROR(AVERAGEIF(E$5:$E19,"&gt;="&amp;_xlfn.PERCENTILE.EXC(E$5:$E19,0.2)),0))</f>
        <v>0</v>
      </c>
      <c r="G19" s="99">
        <f>IF(C19="","",IFERROR(AVERAGEIF($E$5:E19,"&gt;"&amp;0,$E$5:E19),0))</f>
        <v>0</v>
      </c>
      <c r="O19" s="106">
        <f t="shared" si="1"/>
        <v>34942</v>
      </c>
      <c r="P19" s="3">
        <f>'Remunerações de Contribuição'!E22</f>
        <v>0</v>
      </c>
    </row>
    <row r="20" spans="2:16" x14ac:dyDescent="0.35">
      <c r="B20" s="2">
        <v>16</v>
      </c>
      <c r="C20" s="5">
        <f t="shared" si="0"/>
        <v>34972</v>
      </c>
      <c r="D20" s="6">
        <f>VLOOKUP(C20,'Remunerações de Contribuição'!$D$7:$E$391,2,FALSE)</f>
        <v>0</v>
      </c>
      <c r="E20" s="3" t="str">
        <f>IF(D20=0,"",IF(IF(ISTEXT(C20),DATE(RIGHT(C20,4),12,31),C20)&lt;$J$1,"",IFERROR(VLOOKUP(IF(LEFT(C20,2)="13",DATE(RIGHT(C20,4),12,31),C20),IPCA!$A:$D,4,FALSE),1)*D20))</f>
        <v/>
      </c>
      <c r="F20" s="3">
        <f>IF(C20="","",IFERROR(AVERAGEIF(E$5:$E20,"&gt;="&amp;_xlfn.PERCENTILE.EXC(E$5:$E20,0.2)),0))</f>
        <v>0</v>
      </c>
      <c r="G20" s="99">
        <f>IF(C20="","",IFERROR(AVERAGEIF($E$5:E20,"&gt;"&amp;0,$E$5:E20),0))</f>
        <v>0</v>
      </c>
      <c r="O20" s="106">
        <f t="shared" si="1"/>
        <v>34972</v>
      </c>
      <c r="P20" s="3">
        <f>'Remunerações de Contribuição'!E23</f>
        <v>0</v>
      </c>
    </row>
    <row r="21" spans="2:16" x14ac:dyDescent="0.35">
      <c r="B21" s="2">
        <v>17</v>
      </c>
      <c r="C21" s="5">
        <f t="shared" si="0"/>
        <v>35003</v>
      </c>
      <c r="D21" s="6">
        <f>VLOOKUP(C21,'Remunerações de Contribuição'!$D$7:$E$391,2,FALSE)</f>
        <v>0</v>
      </c>
      <c r="E21" s="3" t="str">
        <f>IF(D21=0,"",IF(IF(ISTEXT(C21),DATE(RIGHT(C21,4),12,31),C21)&lt;$J$1,"",IFERROR(VLOOKUP(IF(LEFT(C21,2)="13",DATE(RIGHT(C21,4),12,31),C21),IPCA!$A:$D,4,FALSE),1)*D21))</f>
        <v/>
      </c>
      <c r="F21" s="3">
        <f>IF(C21="","",IFERROR(AVERAGEIF(E$5:$E21,"&gt;="&amp;_xlfn.PERCENTILE.EXC(E$5:$E21,0.2)),0))</f>
        <v>0</v>
      </c>
      <c r="G21" s="99">
        <f>IF(C21="","",IFERROR(AVERAGEIF($E$5:E21,"&gt;"&amp;0,$E$5:E21),0))</f>
        <v>0</v>
      </c>
      <c r="O21" s="106">
        <f t="shared" si="1"/>
        <v>35003</v>
      </c>
      <c r="P21" s="3">
        <f>'Remunerações de Contribuição'!E24</f>
        <v>0</v>
      </c>
    </row>
    <row r="22" spans="2:16" x14ac:dyDescent="0.35">
      <c r="B22" s="2">
        <v>18</v>
      </c>
      <c r="C22" s="5">
        <f t="shared" si="0"/>
        <v>35033</v>
      </c>
      <c r="D22" s="6">
        <f>VLOOKUP(C22,'Remunerações de Contribuição'!$D$7:$E$391,2,FALSE)</f>
        <v>0</v>
      </c>
      <c r="E22" s="3" t="str">
        <f>IF(D22=0,"",IF(IF(ISTEXT(C22),DATE(RIGHT(C22,4),12,31),C22)&lt;$J$1,"",IFERROR(VLOOKUP(IF(LEFT(C22,2)="13",DATE(RIGHT(C22,4),12,31),C22),IPCA!$A:$D,4,FALSE),1)*D22))</f>
        <v/>
      </c>
      <c r="F22" s="3">
        <f>IF(C22="","",IFERROR(AVERAGEIF(E$5:$E22,"&gt;="&amp;_xlfn.PERCENTILE.EXC(E$5:$E22,0.2)),0))</f>
        <v>0</v>
      </c>
      <c r="G22" s="99">
        <f>IF(C22="","",IFERROR(AVERAGEIF($E$5:E22,"&gt;"&amp;0,$E$5:E22),0))</f>
        <v>0</v>
      </c>
      <c r="O22" s="106">
        <f t="shared" si="1"/>
        <v>35033</v>
      </c>
      <c r="P22" s="3">
        <f>'Remunerações de Contribuição'!E25</f>
        <v>0</v>
      </c>
    </row>
    <row r="23" spans="2:16" x14ac:dyDescent="0.35">
      <c r="B23" s="2">
        <v>19</v>
      </c>
      <c r="C23" s="5" t="str">
        <f t="shared" si="0"/>
        <v>13º 1995</v>
      </c>
      <c r="D23" s="6">
        <f>VLOOKUP(C23,'Remunerações de Contribuição'!$D$7:$E$391,2,FALSE)</f>
        <v>0</v>
      </c>
      <c r="E23" s="3" t="str">
        <f>IF(D23=0,"",IF(IF(ISTEXT(C23),DATE(RIGHT(C23,4),12,31),C23)&lt;$J$1,"",IFERROR(VLOOKUP(IF(LEFT(C23,2)="13",DATE(RIGHT(C23,4),12,31),C23),IPCA!$A:$D,4,FALSE),1)*D23))</f>
        <v/>
      </c>
      <c r="F23" s="3">
        <f>IF(C23="","",IFERROR(AVERAGEIF(E$5:$E23,"&gt;="&amp;_xlfn.PERCENTILE.EXC(E$5:$E23,0.2)),0))</f>
        <v>0</v>
      </c>
      <c r="G23" s="99">
        <f>IF(C23="","",IFERROR(AVERAGEIF($E$5:E23,"&gt;"&amp;0,$E$5:E23),0))</f>
        <v>0</v>
      </c>
      <c r="O23" s="106" t="str">
        <f t="shared" si="1"/>
        <v>13º 1995</v>
      </c>
      <c r="P23" s="3">
        <f>'Remunerações de Contribuição'!E26</f>
        <v>0</v>
      </c>
    </row>
    <row r="24" spans="2:16" x14ac:dyDescent="0.35">
      <c r="B24" s="2">
        <v>20</v>
      </c>
      <c r="C24" s="5">
        <f t="shared" si="0"/>
        <v>35064</v>
      </c>
      <c r="D24" s="6">
        <f>VLOOKUP(C24,'Remunerações de Contribuição'!$D$7:$E$391,2,FALSE)</f>
        <v>0</v>
      </c>
      <c r="E24" s="3" t="str">
        <f>IF(D24=0,"",IF(IF(ISTEXT(C24),DATE(RIGHT(C24,4),12,31),C24)&lt;$J$1,"",IFERROR(VLOOKUP(IF(LEFT(C24,2)="13",DATE(RIGHT(C24,4),12,31),C24),IPCA!$A:$D,4,FALSE),1)*D24))</f>
        <v/>
      </c>
      <c r="F24" s="3">
        <f>IF(C24="","",IFERROR(AVERAGEIF(E$5:$E24,"&gt;="&amp;_xlfn.PERCENTILE.EXC(E$5:$E24,0.2)),0))</f>
        <v>0</v>
      </c>
      <c r="G24" s="99">
        <f>IF(C24="","",IFERROR(AVERAGEIF($E$5:E24,"&gt;"&amp;0,$E$5:E24),0))</f>
        <v>0</v>
      </c>
      <c r="O24" s="106">
        <f t="shared" si="1"/>
        <v>35064</v>
      </c>
      <c r="P24" s="3">
        <f>'Remunerações de Contribuição'!E27</f>
        <v>0</v>
      </c>
    </row>
    <row r="25" spans="2:16" x14ac:dyDescent="0.35">
      <c r="B25" s="2">
        <v>21</v>
      </c>
      <c r="C25" s="5">
        <f t="shared" si="0"/>
        <v>35095</v>
      </c>
      <c r="D25" s="6">
        <f>VLOOKUP(C25,'Remunerações de Contribuição'!$D$7:$E$391,2,FALSE)</f>
        <v>0</v>
      </c>
      <c r="E25" s="3" t="str">
        <f>IF(D25=0,"",IF(IF(ISTEXT(C25),DATE(RIGHT(C25,4),12,31),C25)&lt;$J$1,"",IFERROR(VLOOKUP(IF(LEFT(C25,2)="13",DATE(RIGHT(C25,4),12,31),C25),IPCA!$A:$D,4,FALSE),1)*D25))</f>
        <v/>
      </c>
      <c r="F25" s="3">
        <f>IF(C25="","",IFERROR(AVERAGEIF(E$5:$E25,"&gt;="&amp;_xlfn.PERCENTILE.EXC(E$5:$E25,0.2)),0))</f>
        <v>0</v>
      </c>
      <c r="G25" s="99">
        <f>IF(C25="","",IFERROR(AVERAGEIF($E$5:E25,"&gt;"&amp;0,$E$5:E25),0))</f>
        <v>0</v>
      </c>
      <c r="O25" s="106">
        <f t="shared" si="1"/>
        <v>35095</v>
      </c>
      <c r="P25" s="3">
        <f>'Remunerações de Contribuição'!E28</f>
        <v>0</v>
      </c>
    </row>
    <row r="26" spans="2:16" x14ac:dyDescent="0.35">
      <c r="B26" s="2">
        <v>22</v>
      </c>
      <c r="C26" s="5">
        <f t="shared" si="0"/>
        <v>35124</v>
      </c>
      <c r="D26" s="6">
        <f>VLOOKUP(C26,'Remunerações de Contribuição'!$D$7:$E$391,2,FALSE)</f>
        <v>0</v>
      </c>
      <c r="E26" s="3" t="str">
        <f>IF(D26=0,"",IF(IF(ISTEXT(C26),DATE(RIGHT(C26,4),12,31),C26)&lt;$J$1,"",IFERROR(VLOOKUP(IF(LEFT(C26,2)="13",DATE(RIGHT(C26,4),12,31),C26),IPCA!$A:$D,4,FALSE),1)*D26))</f>
        <v/>
      </c>
      <c r="F26" s="3">
        <f>IF(C26="","",IFERROR(AVERAGEIF(E$5:$E26,"&gt;="&amp;_xlfn.PERCENTILE.EXC(E$5:$E26,0.2)),0))</f>
        <v>0</v>
      </c>
      <c r="G26" s="99">
        <f>IF(C26="","",IFERROR(AVERAGEIF($E$5:E26,"&gt;"&amp;0,$E$5:E26),0))</f>
        <v>0</v>
      </c>
      <c r="O26" s="106">
        <f t="shared" si="1"/>
        <v>35124</v>
      </c>
      <c r="P26" s="3">
        <f>'Remunerações de Contribuição'!E29</f>
        <v>0</v>
      </c>
    </row>
    <row r="27" spans="2:16" x14ac:dyDescent="0.35">
      <c r="B27" s="2">
        <v>23</v>
      </c>
      <c r="C27" s="5">
        <f t="shared" si="0"/>
        <v>35155</v>
      </c>
      <c r="D27" s="6">
        <f>VLOOKUP(C27,'Remunerações de Contribuição'!$D$7:$E$391,2,FALSE)</f>
        <v>0</v>
      </c>
      <c r="E27" s="3" t="str">
        <f>IF(D27=0,"",IF(IF(ISTEXT(C27),DATE(RIGHT(C27,4),12,31),C27)&lt;$J$1,"",IFERROR(VLOOKUP(IF(LEFT(C27,2)="13",DATE(RIGHT(C27,4),12,31),C27),IPCA!$A:$D,4,FALSE),1)*D27))</f>
        <v/>
      </c>
      <c r="F27" s="3">
        <f>IF(C27="","",IFERROR(AVERAGEIF(E$5:$E27,"&gt;="&amp;_xlfn.PERCENTILE.EXC(E$5:$E27,0.2)),0))</f>
        <v>0</v>
      </c>
      <c r="G27" s="99">
        <f>IF(C27="","",IFERROR(AVERAGEIF($E$5:E27,"&gt;"&amp;0,$E$5:E27),0))</f>
        <v>0</v>
      </c>
      <c r="O27" s="106">
        <f t="shared" si="1"/>
        <v>35155</v>
      </c>
      <c r="P27" s="3">
        <f>'Remunerações de Contribuição'!E30</f>
        <v>0</v>
      </c>
    </row>
    <row r="28" spans="2:16" x14ac:dyDescent="0.35">
      <c r="B28" s="2">
        <v>24</v>
      </c>
      <c r="C28" s="5">
        <f t="shared" si="0"/>
        <v>35185</v>
      </c>
      <c r="D28" s="6">
        <f>VLOOKUP(C28,'Remunerações de Contribuição'!$D$7:$E$391,2,FALSE)</f>
        <v>0</v>
      </c>
      <c r="E28" s="3" t="str">
        <f>IF(D28=0,"",IF(IF(ISTEXT(C28),DATE(RIGHT(C28,4),12,31),C28)&lt;$J$1,"",IFERROR(VLOOKUP(IF(LEFT(C28,2)="13",DATE(RIGHT(C28,4),12,31),C28),IPCA!$A:$D,4,FALSE),1)*D28))</f>
        <v/>
      </c>
      <c r="F28" s="3">
        <f>IF(C28="","",IFERROR(AVERAGEIF(E$5:$E28,"&gt;="&amp;_xlfn.PERCENTILE.EXC(E$5:$E28,0.2)),0))</f>
        <v>0</v>
      </c>
      <c r="G28" s="99">
        <f>IF(C28="","",IFERROR(AVERAGEIF($E$5:E28,"&gt;"&amp;0,$E$5:E28),0))</f>
        <v>0</v>
      </c>
      <c r="O28" s="106">
        <f t="shared" si="1"/>
        <v>35185</v>
      </c>
      <c r="P28" s="3">
        <f>'Remunerações de Contribuição'!E31</f>
        <v>0</v>
      </c>
    </row>
    <row r="29" spans="2:16" x14ac:dyDescent="0.35">
      <c r="B29" s="2">
        <v>25</v>
      </c>
      <c r="C29" s="5">
        <f t="shared" si="0"/>
        <v>35216</v>
      </c>
      <c r="D29" s="6">
        <f>VLOOKUP(C29,'Remunerações de Contribuição'!$D$7:$E$391,2,FALSE)</f>
        <v>0</v>
      </c>
      <c r="E29" s="3" t="str">
        <f>IF(D29=0,"",IF(IF(ISTEXT(C29),DATE(RIGHT(C29,4),12,31),C29)&lt;$J$1,"",IFERROR(VLOOKUP(IF(LEFT(C29,2)="13",DATE(RIGHT(C29,4),12,31),C29),IPCA!$A:$D,4,FALSE),1)*D29))</f>
        <v/>
      </c>
      <c r="F29" s="3">
        <f>IF(C29="","",IFERROR(AVERAGEIF(E$5:$E29,"&gt;="&amp;_xlfn.PERCENTILE.EXC(E$5:$E29,0.2)),0))</f>
        <v>0</v>
      </c>
      <c r="G29" s="99">
        <f>IF(C29="","",IFERROR(AVERAGEIF($E$5:E29,"&gt;"&amp;0,$E$5:E29),0))</f>
        <v>0</v>
      </c>
      <c r="O29" s="106">
        <f t="shared" si="1"/>
        <v>35216</v>
      </c>
      <c r="P29" s="3">
        <f>'Remunerações de Contribuição'!E32</f>
        <v>0</v>
      </c>
    </row>
    <row r="30" spans="2:16" x14ac:dyDescent="0.35">
      <c r="B30" s="2">
        <v>26</v>
      </c>
      <c r="C30" s="5">
        <f t="shared" si="0"/>
        <v>35246</v>
      </c>
      <c r="D30" s="6">
        <f>VLOOKUP(C30,'Remunerações de Contribuição'!$D$7:$E$391,2,FALSE)</f>
        <v>0</v>
      </c>
      <c r="E30" s="3" t="str">
        <f>IF(D30=0,"",IF(IF(ISTEXT(C30),DATE(RIGHT(C30,4),12,31),C30)&lt;$J$1,"",IFERROR(VLOOKUP(IF(LEFT(C30,2)="13",DATE(RIGHT(C30,4),12,31),C30),IPCA!$A:$D,4,FALSE),1)*D30))</f>
        <v/>
      </c>
      <c r="F30" s="3">
        <f>IF(C30="","",IFERROR(AVERAGEIF(E$5:$E30,"&gt;="&amp;_xlfn.PERCENTILE.EXC(E$5:$E30,0.2)),0))</f>
        <v>0</v>
      </c>
      <c r="G30" s="99">
        <f>IF(C30="","",IFERROR(AVERAGEIF($E$5:E30,"&gt;"&amp;0,$E$5:E30),0))</f>
        <v>0</v>
      </c>
      <c r="O30" s="106">
        <f t="shared" si="1"/>
        <v>35246</v>
      </c>
      <c r="P30" s="3">
        <f>'Remunerações de Contribuição'!E33</f>
        <v>0</v>
      </c>
    </row>
    <row r="31" spans="2:16" x14ac:dyDescent="0.35">
      <c r="B31" s="2">
        <v>27</v>
      </c>
      <c r="C31" s="5">
        <f t="shared" si="0"/>
        <v>35277</v>
      </c>
      <c r="D31" s="6">
        <f>VLOOKUP(C31,'Remunerações de Contribuição'!$D$7:$E$391,2,FALSE)</f>
        <v>0</v>
      </c>
      <c r="E31" s="3" t="str">
        <f>IF(D31=0,"",IF(IF(ISTEXT(C31),DATE(RIGHT(C31,4),12,31),C31)&lt;$J$1,"",IFERROR(VLOOKUP(IF(LEFT(C31,2)="13",DATE(RIGHT(C31,4),12,31),C31),IPCA!$A:$D,4,FALSE),1)*D31))</f>
        <v/>
      </c>
      <c r="F31" s="3">
        <f>IF(C31="","",IFERROR(AVERAGEIF(E$5:$E31,"&gt;="&amp;_xlfn.PERCENTILE.EXC(E$5:$E31,0.2)),0))</f>
        <v>0</v>
      </c>
      <c r="G31" s="99">
        <f>IF(C31="","",IFERROR(AVERAGEIF($E$5:E31,"&gt;"&amp;0,$E$5:E31),0))</f>
        <v>0</v>
      </c>
      <c r="O31" s="106">
        <f t="shared" si="1"/>
        <v>35277</v>
      </c>
      <c r="P31" s="3">
        <f>'Remunerações de Contribuição'!E34</f>
        <v>0</v>
      </c>
    </row>
    <row r="32" spans="2:16" x14ac:dyDescent="0.35">
      <c r="B32" s="2">
        <v>28</v>
      </c>
      <c r="C32" s="5">
        <f t="shared" si="0"/>
        <v>35308</v>
      </c>
      <c r="D32" s="6">
        <f>VLOOKUP(C32,'Remunerações de Contribuição'!$D$7:$E$391,2,FALSE)</f>
        <v>0</v>
      </c>
      <c r="E32" s="3" t="str">
        <f>IF(D32=0,"",IF(IF(ISTEXT(C32),DATE(RIGHT(C32,4),12,31),C32)&lt;$J$1,"",IFERROR(VLOOKUP(IF(LEFT(C32,2)="13",DATE(RIGHT(C32,4),12,31),C32),IPCA!$A:$D,4,FALSE),1)*D32))</f>
        <v/>
      </c>
      <c r="F32" s="3">
        <f>IF(C32="","",IFERROR(AVERAGEIF(E$5:$E32,"&gt;="&amp;_xlfn.PERCENTILE.EXC(E$5:$E32,0.2)),0))</f>
        <v>0</v>
      </c>
      <c r="G32" s="99">
        <f>IF(C32="","",IFERROR(AVERAGEIF($E$5:E32,"&gt;"&amp;0,$E$5:E32),0))</f>
        <v>0</v>
      </c>
      <c r="O32" s="106">
        <f t="shared" si="1"/>
        <v>35308</v>
      </c>
      <c r="P32" s="3">
        <f>'Remunerações de Contribuição'!E35</f>
        <v>0</v>
      </c>
    </row>
    <row r="33" spans="2:16" x14ac:dyDescent="0.35">
      <c r="B33" s="2">
        <v>29</v>
      </c>
      <c r="C33" s="5">
        <f t="shared" si="0"/>
        <v>35338</v>
      </c>
      <c r="D33" s="6">
        <f>VLOOKUP(C33,'Remunerações de Contribuição'!$D$7:$E$391,2,FALSE)</f>
        <v>0</v>
      </c>
      <c r="E33" s="3" t="str">
        <f>IF(D33=0,"",IF(IF(ISTEXT(C33),DATE(RIGHT(C33,4),12,31),C33)&lt;$J$1,"",IFERROR(VLOOKUP(IF(LEFT(C33,2)="13",DATE(RIGHT(C33,4),12,31),C33),IPCA!$A:$D,4,FALSE),1)*D33))</f>
        <v/>
      </c>
      <c r="F33" s="3">
        <f>IF(C33="","",IFERROR(AVERAGEIF(E$5:$E33,"&gt;="&amp;_xlfn.PERCENTILE.EXC(E$5:$E33,0.2)),0))</f>
        <v>0</v>
      </c>
      <c r="G33" s="99">
        <f>IF(C33="","",IFERROR(AVERAGEIF($E$5:E33,"&gt;"&amp;0,$E$5:E33),0))</f>
        <v>0</v>
      </c>
      <c r="O33" s="106">
        <f t="shared" si="1"/>
        <v>35338</v>
      </c>
      <c r="P33" s="3">
        <f>'Remunerações de Contribuição'!E36</f>
        <v>0</v>
      </c>
    </row>
    <row r="34" spans="2:16" x14ac:dyDescent="0.35">
      <c r="B34" s="2">
        <v>30</v>
      </c>
      <c r="C34" s="5">
        <f t="shared" si="0"/>
        <v>35369</v>
      </c>
      <c r="D34" s="6">
        <f>VLOOKUP(C34,'Remunerações de Contribuição'!$D$7:$E$391,2,FALSE)</f>
        <v>0</v>
      </c>
      <c r="E34" s="3" t="str">
        <f>IF(D34=0,"",IF(IF(ISTEXT(C34),DATE(RIGHT(C34,4),12,31),C34)&lt;$J$1,"",IFERROR(VLOOKUP(IF(LEFT(C34,2)="13",DATE(RIGHT(C34,4),12,31),C34),IPCA!$A:$D,4,FALSE),1)*D34))</f>
        <v/>
      </c>
      <c r="F34" s="3">
        <f>IF(C34="","",IFERROR(AVERAGEIF(E$5:$E34,"&gt;="&amp;_xlfn.PERCENTILE.EXC(E$5:$E34,0.2)),0))</f>
        <v>0</v>
      </c>
      <c r="G34" s="99">
        <f>IF(C34="","",IFERROR(AVERAGEIF($E$5:E34,"&gt;"&amp;0,$E$5:E34),0))</f>
        <v>0</v>
      </c>
      <c r="O34" s="106">
        <f t="shared" si="1"/>
        <v>35369</v>
      </c>
      <c r="P34" s="3">
        <f>'Remunerações de Contribuição'!E37</f>
        <v>0</v>
      </c>
    </row>
    <row r="35" spans="2:16" x14ac:dyDescent="0.35">
      <c r="B35" s="2">
        <v>31</v>
      </c>
      <c r="C35" s="5">
        <f t="shared" si="0"/>
        <v>35399</v>
      </c>
      <c r="D35" s="6">
        <f>VLOOKUP(C35,'Remunerações de Contribuição'!$D$7:$E$391,2,FALSE)</f>
        <v>0</v>
      </c>
      <c r="E35" s="3" t="str">
        <f>IF(D35=0,"",IF(IF(ISTEXT(C35),DATE(RIGHT(C35,4),12,31),C35)&lt;$J$1,"",IFERROR(VLOOKUP(IF(LEFT(C35,2)="13",DATE(RIGHT(C35,4),12,31),C35),IPCA!$A:$D,4,FALSE),1)*D35))</f>
        <v/>
      </c>
      <c r="F35" s="3">
        <f>IF(C35="","",IFERROR(AVERAGEIF(E$5:$E35,"&gt;="&amp;_xlfn.PERCENTILE.EXC(E$5:$E35,0.2)),0))</f>
        <v>0</v>
      </c>
      <c r="G35" s="99">
        <f>IF(C35="","",IFERROR(AVERAGEIF($E$5:E35,"&gt;"&amp;0,$E$5:E35),0))</f>
        <v>0</v>
      </c>
      <c r="O35" s="106">
        <f t="shared" si="1"/>
        <v>35399</v>
      </c>
      <c r="P35" s="3">
        <f>'Remunerações de Contribuição'!E38</f>
        <v>0</v>
      </c>
    </row>
    <row r="36" spans="2:16" x14ac:dyDescent="0.35">
      <c r="B36" s="2">
        <v>32</v>
      </c>
      <c r="C36" s="5" t="str">
        <f t="shared" si="0"/>
        <v>13º 1996</v>
      </c>
      <c r="D36" s="6">
        <f>VLOOKUP(C36,'Remunerações de Contribuição'!$D$7:$E$391,2,FALSE)</f>
        <v>0</v>
      </c>
      <c r="E36" s="3" t="str">
        <f>IF(D36=0,"",IF(IF(ISTEXT(C36),DATE(RIGHT(C36,4),12,31),C36)&lt;$J$1,"",IFERROR(VLOOKUP(IF(LEFT(C36,2)="13",DATE(RIGHT(C36,4),12,31),C36),IPCA!$A:$D,4,FALSE),1)*D36))</f>
        <v/>
      </c>
      <c r="F36" s="3">
        <f>IF(C36="","",IFERROR(AVERAGEIF(E$5:$E36,"&gt;="&amp;_xlfn.PERCENTILE.EXC(E$5:$E36,0.2)),0))</f>
        <v>0</v>
      </c>
      <c r="G36" s="99">
        <f>IF(C36="","",IFERROR(AVERAGEIF($E$5:E36,"&gt;"&amp;0,$E$5:E36),0))</f>
        <v>0</v>
      </c>
      <c r="O36" s="106" t="str">
        <f t="shared" si="1"/>
        <v>13º 1996</v>
      </c>
      <c r="P36" s="3">
        <f>'Remunerações de Contribuição'!E39</f>
        <v>0</v>
      </c>
    </row>
    <row r="37" spans="2:16" x14ac:dyDescent="0.35">
      <c r="B37" s="2">
        <v>33</v>
      </c>
      <c r="C37" s="5">
        <f t="shared" si="0"/>
        <v>35430</v>
      </c>
      <c r="D37" s="6">
        <f>VLOOKUP(C37,'Remunerações de Contribuição'!$D$7:$E$391,2,FALSE)</f>
        <v>0</v>
      </c>
      <c r="E37" s="3" t="str">
        <f>IF(D37=0,"",IF(IF(ISTEXT(C37),DATE(RIGHT(C37,4),12,31),C37)&lt;$J$1,"",IFERROR(VLOOKUP(IF(LEFT(C37,2)="13",DATE(RIGHT(C37,4),12,31),C37),IPCA!$A:$D,4,FALSE),1)*D37))</f>
        <v/>
      </c>
      <c r="F37" s="3">
        <f>IF(C37="","",IFERROR(AVERAGEIF(E$5:$E37,"&gt;="&amp;_xlfn.PERCENTILE.EXC(E$5:$E37,0.2)),0))</f>
        <v>0</v>
      </c>
      <c r="G37" s="99">
        <f>IF(C37="","",IFERROR(AVERAGEIF($E$5:E37,"&gt;"&amp;0,$E$5:E37),0))</f>
        <v>0</v>
      </c>
      <c r="O37" s="106">
        <f t="shared" si="1"/>
        <v>35430</v>
      </c>
      <c r="P37" s="3">
        <f>'Remunerações de Contribuição'!E40</f>
        <v>0</v>
      </c>
    </row>
    <row r="38" spans="2:16" x14ac:dyDescent="0.35">
      <c r="B38" s="2">
        <v>34</v>
      </c>
      <c r="C38" s="5">
        <f t="shared" si="0"/>
        <v>35461</v>
      </c>
      <c r="D38" s="6">
        <f>VLOOKUP(C38,'Remunerações de Contribuição'!$D$7:$E$391,2,FALSE)</f>
        <v>0</v>
      </c>
      <c r="E38" s="3" t="str">
        <f>IF(D38=0,"",IF(IF(ISTEXT(C38),DATE(RIGHT(C38,4),12,31),C38)&lt;$J$1,"",IFERROR(VLOOKUP(IF(LEFT(C38,2)="13",DATE(RIGHT(C38,4),12,31),C38),IPCA!$A:$D,4,FALSE),1)*D38))</f>
        <v/>
      </c>
      <c r="F38" s="3">
        <f>IF(C38="","",IFERROR(AVERAGEIF(E$5:$E38,"&gt;="&amp;_xlfn.PERCENTILE.EXC(E$5:$E38,0.2)),0))</f>
        <v>0</v>
      </c>
      <c r="G38" s="99">
        <f>IF(C38="","",IFERROR(AVERAGEIF($E$5:E38,"&gt;"&amp;0,$E$5:E38),0))</f>
        <v>0</v>
      </c>
      <c r="O38" s="106">
        <f t="shared" si="1"/>
        <v>35461</v>
      </c>
      <c r="P38" s="3">
        <f>'Remunerações de Contribuição'!E41</f>
        <v>0</v>
      </c>
    </row>
    <row r="39" spans="2:16" x14ac:dyDescent="0.35">
      <c r="B39" s="2">
        <v>35</v>
      </c>
      <c r="C39" s="5">
        <f t="shared" si="0"/>
        <v>35489</v>
      </c>
      <c r="D39" s="6">
        <f>VLOOKUP(C39,'Remunerações de Contribuição'!$D$7:$E$391,2,FALSE)</f>
        <v>0</v>
      </c>
      <c r="E39" s="3" t="str">
        <f>IF(D39=0,"",IF(IF(ISTEXT(C39),DATE(RIGHT(C39,4),12,31),C39)&lt;$J$1,"",IFERROR(VLOOKUP(IF(LEFT(C39,2)="13",DATE(RIGHT(C39,4),12,31),C39),IPCA!$A:$D,4,FALSE),1)*D39))</f>
        <v/>
      </c>
      <c r="F39" s="3">
        <f>IF(C39="","",IFERROR(AVERAGEIF(E$5:$E39,"&gt;="&amp;_xlfn.PERCENTILE.EXC(E$5:$E39,0.2)),0))</f>
        <v>0</v>
      </c>
      <c r="G39" s="99">
        <f>IF(C39="","",IFERROR(AVERAGEIF($E$5:E39,"&gt;"&amp;0,$E$5:E39),0))</f>
        <v>0</v>
      </c>
      <c r="O39" s="106">
        <f t="shared" si="1"/>
        <v>35489</v>
      </c>
      <c r="P39" s="3">
        <f>'Remunerações de Contribuição'!E42</f>
        <v>0</v>
      </c>
    </row>
    <row r="40" spans="2:16" x14ac:dyDescent="0.35">
      <c r="B40" s="2">
        <v>36</v>
      </c>
      <c r="C40" s="5">
        <f t="shared" si="0"/>
        <v>35520</v>
      </c>
      <c r="D40" s="6">
        <f>VLOOKUP(C40,'Remunerações de Contribuição'!$D$7:$E$391,2,FALSE)</f>
        <v>0</v>
      </c>
      <c r="E40" s="3" t="str">
        <f>IF(D40=0,"",IF(IF(ISTEXT(C40),DATE(RIGHT(C40,4),12,31),C40)&lt;$J$1,"",IFERROR(VLOOKUP(IF(LEFT(C40,2)="13",DATE(RIGHT(C40,4),12,31),C40),IPCA!$A:$D,4,FALSE),1)*D40))</f>
        <v/>
      </c>
      <c r="F40" s="3">
        <f>IF(C40="","",IFERROR(AVERAGEIF(E$5:$E40,"&gt;="&amp;_xlfn.PERCENTILE.EXC(E$5:$E40,0.2)),0))</f>
        <v>0</v>
      </c>
      <c r="G40" s="99">
        <f>IF(C40="","",IFERROR(AVERAGEIF($E$5:E40,"&gt;"&amp;0,$E$5:E40),0))</f>
        <v>0</v>
      </c>
      <c r="O40" s="106">
        <f t="shared" si="1"/>
        <v>35520</v>
      </c>
      <c r="P40" s="3">
        <f>'Remunerações de Contribuição'!E43</f>
        <v>0</v>
      </c>
    </row>
    <row r="41" spans="2:16" x14ac:dyDescent="0.35">
      <c r="B41" s="2">
        <v>37</v>
      </c>
      <c r="C41" s="5">
        <f t="shared" si="0"/>
        <v>35550</v>
      </c>
      <c r="D41" s="6">
        <f>VLOOKUP(C41,'Remunerações de Contribuição'!$D$7:$E$391,2,FALSE)</f>
        <v>0</v>
      </c>
      <c r="E41" s="3" t="str">
        <f>IF(D41=0,"",IF(IF(ISTEXT(C41),DATE(RIGHT(C41,4),12,31),C41)&lt;$J$1,"",IFERROR(VLOOKUP(IF(LEFT(C41,2)="13",DATE(RIGHT(C41,4),12,31),C41),IPCA!$A:$D,4,FALSE),1)*D41))</f>
        <v/>
      </c>
      <c r="F41" s="3">
        <f>IF(C41="","",IFERROR(AVERAGEIF(E$5:$E41,"&gt;="&amp;_xlfn.PERCENTILE.EXC(E$5:$E41,0.2)),0))</f>
        <v>0</v>
      </c>
      <c r="G41" s="99">
        <f>IF(C41="","",IFERROR(AVERAGEIF($E$5:E41,"&gt;"&amp;0,$E$5:E41),0))</f>
        <v>0</v>
      </c>
      <c r="O41" s="106">
        <f t="shared" si="1"/>
        <v>35550</v>
      </c>
      <c r="P41" s="3">
        <f>'Remunerações de Contribuição'!E44</f>
        <v>0</v>
      </c>
    </row>
    <row r="42" spans="2:16" x14ac:dyDescent="0.35">
      <c r="B42" s="2">
        <v>38</v>
      </c>
      <c r="C42" s="5">
        <f t="shared" si="0"/>
        <v>35581</v>
      </c>
      <c r="D42" s="6">
        <f>VLOOKUP(C42,'Remunerações de Contribuição'!$D$7:$E$391,2,FALSE)</f>
        <v>0</v>
      </c>
      <c r="E42" s="3" t="str">
        <f>IF(D42=0,"",IF(IF(ISTEXT(C42),DATE(RIGHT(C42,4),12,31),C42)&lt;$J$1,"",IFERROR(VLOOKUP(IF(LEFT(C42,2)="13",DATE(RIGHT(C42,4),12,31),C42),IPCA!$A:$D,4,FALSE),1)*D42))</f>
        <v/>
      </c>
      <c r="F42" s="3">
        <f>IF(C42="","",IFERROR(AVERAGEIF(E$5:$E42,"&gt;="&amp;_xlfn.PERCENTILE.EXC(E$5:$E42,0.2)),0))</f>
        <v>0</v>
      </c>
      <c r="G42" s="99">
        <f>IF(C42="","",IFERROR(AVERAGEIF($E$5:E42,"&gt;"&amp;0,$E$5:E42),0))</f>
        <v>0</v>
      </c>
      <c r="O42" s="106">
        <f t="shared" si="1"/>
        <v>35581</v>
      </c>
      <c r="P42" s="3">
        <f>'Remunerações de Contribuição'!E45</f>
        <v>0</v>
      </c>
    </row>
    <row r="43" spans="2:16" x14ac:dyDescent="0.35">
      <c r="B43" s="2">
        <v>39</v>
      </c>
      <c r="C43" s="5">
        <f t="shared" si="0"/>
        <v>35611</v>
      </c>
      <c r="D43" s="6">
        <f>VLOOKUP(C43,'Remunerações de Contribuição'!$D$7:$E$391,2,FALSE)</f>
        <v>0</v>
      </c>
      <c r="E43" s="3" t="str">
        <f>IF(D43=0,"",IF(IF(ISTEXT(C43),DATE(RIGHT(C43,4),12,31),C43)&lt;$J$1,"",IFERROR(VLOOKUP(IF(LEFT(C43,2)="13",DATE(RIGHT(C43,4),12,31),C43),IPCA!$A:$D,4,FALSE),1)*D43))</f>
        <v/>
      </c>
      <c r="F43" s="3">
        <f>IF(C43="","",IFERROR(AVERAGEIF(E$5:$E43,"&gt;="&amp;_xlfn.PERCENTILE.EXC(E$5:$E43,0.2)),0))</f>
        <v>0</v>
      </c>
      <c r="G43" s="99">
        <f>IF(C43="","",IFERROR(AVERAGEIF($E$5:E43,"&gt;"&amp;0,$E$5:E43),0))</f>
        <v>0</v>
      </c>
      <c r="O43" s="106">
        <f t="shared" si="1"/>
        <v>35611</v>
      </c>
      <c r="P43" s="3">
        <f>'Remunerações de Contribuição'!E46</f>
        <v>0</v>
      </c>
    </row>
    <row r="44" spans="2:16" x14ac:dyDescent="0.35">
      <c r="B44" s="2">
        <v>40</v>
      </c>
      <c r="C44" s="5">
        <f t="shared" si="0"/>
        <v>35642</v>
      </c>
      <c r="D44" s="6">
        <f>VLOOKUP(C44,'Remunerações de Contribuição'!$D$7:$E$391,2,FALSE)</f>
        <v>0</v>
      </c>
      <c r="E44" s="3" t="str">
        <f>IF(D44=0,"",IF(IF(ISTEXT(C44),DATE(RIGHT(C44,4),12,31),C44)&lt;$J$1,"",IFERROR(VLOOKUP(IF(LEFT(C44,2)="13",DATE(RIGHT(C44,4),12,31),C44),IPCA!$A:$D,4,FALSE),1)*D44))</f>
        <v/>
      </c>
      <c r="F44" s="3">
        <f>IF(C44="","",IFERROR(AVERAGEIF(E$5:$E44,"&gt;="&amp;_xlfn.PERCENTILE.EXC(E$5:$E44,0.2)),0))</f>
        <v>0</v>
      </c>
      <c r="G44" s="99">
        <f>IF(C44="","",IFERROR(AVERAGEIF($E$5:E44,"&gt;"&amp;0,$E$5:E44),0))</f>
        <v>0</v>
      </c>
      <c r="O44" s="106">
        <f t="shared" si="1"/>
        <v>35642</v>
      </c>
      <c r="P44" s="3">
        <f>'Remunerações de Contribuição'!E47</f>
        <v>0</v>
      </c>
    </row>
    <row r="45" spans="2:16" x14ac:dyDescent="0.35">
      <c r="B45" s="2">
        <v>41</v>
      </c>
      <c r="C45" s="5">
        <f t="shared" si="0"/>
        <v>35673</v>
      </c>
      <c r="D45" s="6">
        <f>VLOOKUP(C45,'Remunerações de Contribuição'!$D$7:$E$391,2,FALSE)</f>
        <v>0</v>
      </c>
      <c r="E45" s="3" t="str">
        <f>IF(D45=0,"",IF(IF(ISTEXT(C45),DATE(RIGHT(C45,4),12,31),C45)&lt;$J$1,"",IFERROR(VLOOKUP(IF(LEFT(C45,2)="13",DATE(RIGHT(C45,4),12,31),C45),IPCA!$A:$D,4,FALSE),1)*D45))</f>
        <v/>
      </c>
      <c r="F45" s="3">
        <f>IF(C45="","",IFERROR(AVERAGEIF(E$5:$E45,"&gt;="&amp;_xlfn.PERCENTILE.EXC(E$5:$E45,0.2)),0))</f>
        <v>0</v>
      </c>
      <c r="G45" s="99">
        <f>IF(C45="","",IFERROR(AVERAGEIF($E$5:E45,"&gt;"&amp;0,$E$5:E45),0))</f>
        <v>0</v>
      </c>
      <c r="O45" s="106">
        <f t="shared" si="1"/>
        <v>35673</v>
      </c>
      <c r="P45" s="3">
        <f>'Remunerações de Contribuição'!E48</f>
        <v>0</v>
      </c>
    </row>
    <row r="46" spans="2:16" x14ac:dyDescent="0.35">
      <c r="B46" s="2">
        <v>42</v>
      </c>
      <c r="C46" s="5">
        <f t="shared" si="0"/>
        <v>35703</v>
      </c>
      <c r="D46" s="6">
        <f>VLOOKUP(C46,'Remunerações de Contribuição'!$D$7:$E$391,2,FALSE)</f>
        <v>0</v>
      </c>
      <c r="E46" s="3" t="str">
        <f>IF(D46=0,"",IF(IF(ISTEXT(C46),DATE(RIGHT(C46,4),12,31),C46)&lt;$J$1,"",IFERROR(VLOOKUP(IF(LEFT(C46,2)="13",DATE(RIGHT(C46,4),12,31),C46),IPCA!$A:$D,4,FALSE),1)*D46))</f>
        <v/>
      </c>
      <c r="F46" s="3">
        <f>IF(C46="","",IFERROR(AVERAGEIF(E$5:$E46,"&gt;="&amp;_xlfn.PERCENTILE.EXC(E$5:$E46,0.2)),0))</f>
        <v>0</v>
      </c>
      <c r="G46" s="99">
        <f>IF(C46="","",IFERROR(AVERAGEIF($E$5:E46,"&gt;"&amp;0,$E$5:E46),0))</f>
        <v>0</v>
      </c>
      <c r="O46" s="106">
        <f t="shared" si="1"/>
        <v>35703</v>
      </c>
      <c r="P46" s="3">
        <f>'Remunerações de Contribuição'!E49</f>
        <v>0</v>
      </c>
    </row>
    <row r="47" spans="2:16" x14ac:dyDescent="0.35">
      <c r="B47" s="2">
        <v>43</v>
      </c>
      <c r="C47" s="5">
        <f t="shared" si="0"/>
        <v>35734</v>
      </c>
      <c r="D47" s="6">
        <f>VLOOKUP(C47,'Remunerações de Contribuição'!$D$7:$E$391,2,FALSE)</f>
        <v>0</v>
      </c>
      <c r="E47" s="3" t="str">
        <f>IF(D47=0,"",IF(IF(ISTEXT(C47),DATE(RIGHT(C47,4),12,31),C47)&lt;$J$1,"",IFERROR(VLOOKUP(IF(LEFT(C47,2)="13",DATE(RIGHT(C47,4),12,31),C47),IPCA!$A:$D,4,FALSE),1)*D47))</f>
        <v/>
      </c>
      <c r="F47" s="3">
        <f>IF(C47="","",IFERROR(AVERAGEIF(E$5:$E47,"&gt;="&amp;_xlfn.PERCENTILE.EXC(E$5:$E47,0.2)),0))</f>
        <v>0</v>
      </c>
      <c r="G47" s="99">
        <f>IF(C47="","",IFERROR(AVERAGEIF($E$5:E47,"&gt;"&amp;0,$E$5:E47),0))</f>
        <v>0</v>
      </c>
      <c r="O47" s="106">
        <f t="shared" si="1"/>
        <v>35734</v>
      </c>
      <c r="P47" s="3">
        <f>'Remunerações de Contribuição'!E50</f>
        <v>0</v>
      </c>
    </row>
    <row r="48" spans="2:16" x14ac:dyDescent="0.35">
      <c r="B48" s="2">
        <v>44</v>
      </c>
      <c r="C48" s="5">
        <f t="shared" si="0"/>
        <v>35764</v>
      </c>
      <c r="D48" s="6">
        <f>VLOOKUP(C48,'Remunerações de Contribuição'!$D$7:$E$391,2,FALSE)</f>
        <v>0</v>
      </c>
      <c r="E48" s="3" t="str">
        <f>IF(D48=0,"",IF(IF(ISTEXT(C48),DATE(RIGHT(C48,4),12,31),C48)&lt;$J$1,"",IFERROR(VLOOKUP(IF(LEFT(C48,2)="13",DATE(RIGHT(C48,4),12,31),C48),IPCA!$A:$D,4,FALSE),1)*D48))</f>
        <v/>
      </c>
      <c r="F48" s="3">
        <f>IF(C48="","",IFERROR(AVERAGEIF(E$5:$E48,"&gt;="&amp;_xlfn.PERCENTILE.EXC(E$5:$E48,0.2)),0))</f>
        <v>0</v>
      </c>
      <c r="G48" s="99">
        <f>IF(C48="","",IFERROR(AVERAGEIF($E$5:E48,"&gt;"&amp;0,$E$5:E48),0))</f>
        <v>0</v>
      </c>
      <c r="O48" s="106">
        <f t="shared" si="1"/>
        <v>35764</v>
      </c>
      <c r="P48" s="3">
        <f>'Remunerações de Contribuição'!E51</f>
        <v>0</v>
      </c>
    </row>
    <row r="49" spans="2:16" x14ac:dyDescent="0.35">
      <c r="B49" s="2">
        <v>45</v>
      </c>
      <c r="C49" s="5" t="str">
        <f t="shared" si="0"/>
        <v>13º 1997</v>
      </c>
      <c r="D49" s="6">
        <f>VLOOKUP(C49,'Remunerações de Contribuição'!$D$7:$E$391,2,FALSE)</f>
        <v>0</v>
      </c>
      <c r="E49" s="3" t="str">
        <f>IF(D49=0,"",IF(IF(ISTEXT(C49),DATE(RIGHT(C49,4),12,31),C49)&lt;$J$1,"",IFERROR(VLOOKUP(IF(LEFT(C49,2)="13",DATE(RIGHT(C49,4),12,31),C49),IPCA!$A:$D,4,FALSE),1)*D49))</f>
        <v/>
      </c>
      <c r="F49" s="3">
        <f>IF(C49="","",IFERROR(AVERAGEIF(E$5:$E49,"&gt;="&amp;_xlfn.PERCENTILE.EXC(E$5:$E49,0.2)),0))</f>
        <v>0</v>
      </c>
      <c r="G49" s="99">
        <f>IF(C49="","",IFERROR(AVERAGEIF($E$5:E49,"&gt;"&amp;0,$E$5:E49),0))</f>
        <v>0</v>
      </c>
      <c r="O49" s="106" t="str">
        <f t="shared" si="1"/>
        <v>13º 1997</v>
      </c>
      <c r="P49" s="3">
        <f>'Remunerações de Contribuição'!E52</f>
        <v>0</v>
      </c>
    </row>
    <row r="50" spans="2:16" x14ac:dyDescent="0.35">
      <c r="B50" s="2">
        <v>46</v>
      </c>
      <c r="C50" s="5">
        <f t="shared" si="0"/>
        <v>35795</v>
      </c>
      <c r="D50" s="6">
        <f>VLOOKUP(C50,'Remunerações de Contribuição'!$D$7:$E$391,2,FALSE)</f>
        <v>0</v>
      </c>
      <c r="E50" s="3" t="str">
        <f>IF(D50=0,"",IF(IF(ISTEXT(C50),DATE(RIGHT(C50,4),12,31),C50)&lt;$J$1,"",IFERROR(VLOOKUP(IF(LEFT(C50,2)="13",DATE(RIGHT(C50,4),12,31),C50),IPCA!$A:$D,4,FALSE),1)*D50))</f>
        <v/>
      </c>
      <c r="F50" s="3">
        <f>IF(C50="","",IFERROR(AVERAGEIF(E$5:$E50,"&gt;="&amp;_xlfn.PERCENTILE.EXC(E$5:$E50,0.2)),0))</f>
        <v>0</v>
      </c>
      <c r="G50" s="99">
        <f>IF(C50="","",IFERROR(AVERAGEIF($E$5:E50,"&gt;"&amp;0,$E$5:E50),0))</f>
        <v>0</v>
      </c>
      <c r="O50" s="106">
        <f t="shared" si="1"/>
        <v>35795</v>
      </c>
      <c r="P50" s="3">
        <f>'Remunerações de Contribuição'!E53</f>
        <v>0</v>
      </c>
    </row>
    <row r="51" spans="2:16" x14ac:dyDescent="0.35">
      <c r="B51" s="2">
        <v>47</v>
      </c>
      <c r="C51" s="5">
        <f t="shared" si="0"/>
        <v>35826</v>
      </c>
      <c r="D51" s="6">
        <f>VLOOKUP(C51,'Remunerações de Contribuição'!$D$7:$E$391,2,FALSE)</f>
        <v>0</v>
      </c>
      <c r="E51" s="3" t="str">
        <f>IF(D51=0,"",IF(IF(ISTEXT(C51),DATE(RIGHT(C51,4),12,31),C51)&lt;$J$1,"",IFERROR(VLOOKUP(IF(LEFT(C51,2)="13",DATE(RIGHT(C51,4),12,31),C51),IPCA!$A:$D,4,FALSE),1)*D51))</f>
        <v/>
      </c>
      <c r="F51" s="3">
        <f>IF(C51="","",IFERROR(AVERAGEIF(E$5:$E51,"&gt;="&amp;_xlfn.PERCENTILE.EXC(E$5:$E51,0.2)),0))</f>
        <v>0</v>
      </c>
      <c r="G51" s="99">
        <f>IF(C51="","",IFERROR(AVERAGEIF($E$5:E51,"&gt;"&amp;0,$E$5:E51),0))</f>
        <v>0</v>
      </c>
      <c r="O51" s="106">
        <f t="shared" si="1"/>
        <v>35826</v>
      </c>
      <c r="P51" s="3">
        <f>'Remunerações de Contribuição'!E54</f>
        <v>0</v>
      </c>
    </row>
    <row r="52" spans="2:16" x14ac:dyDescent="0.35">
      <c r="B52" s="2">
        <v>48</v>
      </c>
      <c r="C52" s="5">
        <f t="shared" si="0"/>
        <v>35854</v>
      </c>
      <c r="D52" s="6">
        <f>VLOOKUP(C52,'Remunerações de Contribuição'!$D$7:$E$391,2,FALSE)</f>
        <v>0</v>
      </c>
      <c r="E52" s="3" t="str">
        <f>IF(D52=0,"",IF(IF(ISTEXT(C52),DATE(RIGHT(C52,4),12,31),C52)&lt;$J$1,"",IFERROR(VLOOKUP(IF(LEFT(C52,2)="13",DATE(RIGHT(C52,4),12,31),C52),IPCA!$A:$D,4,FALSE),1)*D52))</f>
        <v/>
      </c>
      <c r="F52" s="3">
        <f>IF(C52="","",IFERROR(AVERAGEIF(E$5:$E52,"&gt;="&amp;_xlfn.PERCENTILE.EXC(E$5:$E52,0.2)),0))</f>
        <v>0</v>
      </c>
      <c r="G52" s="99">
        <f>IF(C52="","",IFERROR(AVERAGEIF($E$5:E52,"&gt;"&amp;0,$E$5:E52),0))</f>
        <v>0</v>
      </c>
      <c r="O52" s="106">
        <f t="shared" si="1"/>
        <v>35854</v>
      </c>
      <c r="P52" s="3">
        <f>'Remunerações de Contribuição'!E55</f>
        <v>0</v>
      </c>
    </row>
    <row r="53" spans="2:16" x14ac:dyDescent="0.35">
      <c r="B53" s="2">
        <v>49</v>
      </c>
      <c r="C53" s="5">
        <f t="shared" si="0"/>
        <v>35885</v>
      </c>
      <c r="D53" s="6">
        <f>VLOOKUP(C53,'Remunerações de Contribuição'!$D$7:$E$391,2,FALSE)</f>
        <v>0</v>
      </c>
      <c r="E53" s="3" t="str">
        <f>IF(D53=0,"",IF(IF(ISTEXT(C53),DATE(RIGHT(C53,4),12,31),C53)&lt;$J$1,"",IFERROR(VLOOKUP(IF(LEFT(C53,2)="13",DATE(RIGHT(C53,4),12,31),C53),IPCA!$A:$D,4,FALSE),1)*D53))</f>
        <v/>
      </c>
      <c r="F53" s="3">
        <f>IF(C53="","",IFERROR(AVERAGEIF(E$5:$E53,"&gt;="&amp;_xlfn.PERCENTILE.EXC(E$5:$E53,0.2)),0))</f>
        <v>0</v>
      </c>
      <c r="G53" s="99">
        <f>IF(C53="","",IFERROR(AVERAGEIF($E$5:E53,"&gt;"&amp;0,$E$5:E53),0))</f>
        <v>0</v>
      </c>
      <c r="O53" s="106">
        <f t="shared" si="1"/>
        <v>35885</v>
      </c>
      <c r="P53" s="3">
        <f>'Remunerações de Contribuição'!E56</f>
        <v>0</v>
      </c>
    </row>
    <row r="54" spans="2:16" x14ac:dyDescent="0.35">
      <c r="B54" s="2">
        <v>50</v>
      </c>
      <c r="C54" s="5">
        <f t="shared" si="0"/>
        <v>35915</v>
      </c>
      <c r="D54" s="6">
        <f>VLOOKUP(C54,'Remunerações de Contribuição'!$D$7:$E$391,2,FALSE)</f>
        <v>0</v>
      </c>
      <c r="E54" s="3" t="str">
        <f>IF(D54=0,"",IF(IF(ISTEXT(C54),DATE(RIGHT(C54,4),12,31),C54)&lt;$J$1,"",IFERROR(VLOOKUP(IF(LEFT(C54,2)="13",DATE(RIGHT(C54,4),12,31),C54),IPCA!$A:$D,4,FALSE),1)*D54))</f>
        <v/>
      </c>
      <c r="F54" s="3">
        <f>IF(C54="","",IFERROR(AVERAGEIF(E$5:$E54,"&gt;="&amp;_xlfn.PERCENTILE.EXC(E$5:$E54,0.2)),0))</f>
        <v>0</v>
      </c>
      <c r="G54" s="99">
        <f>IF(C54="","",IFERROR(AVERAGEIF($E$5:E54,"&gt;"&amp;0,$E$5:E54),0))</f>
        <v>0</v>
      </c>
      <c r="O54" s="106">
        <f t="shared" si="1"/>
        <v>35915</v>
      </c>
      <c r="P54" s="3">
        <f>'Remunerações de Contribuição'!E57</f>
        <v>0</v>
      </c>
    </row>
    <row r="55" spans="2:16" x14ac:dyDescent="0.35">
      <c r="B55" s="2">
        <v>51</v>
      </c>
      <c r="C55" s="5">
        <f t="shared" si="0"/>
        <v>35946</v>
      </c>
      <c r="D55" s="6">
        <f>VLOOKUP(C55,'Remunerações de Contribuição'!$D$7:$E$391,2,FALSE)</f>
        <v>0</v>
      </c>
      <c r="E55" s="3" t="str">
        <f>IF(D55=0,"",IF(IF(ISTEXT(C55),DATE(RIGHT(C55,4),12,31),C55)&lt;$J$1,"",IFERROR(VLOOKUP(IF(LEFT(C55,2)="13",DATE(RIGHT(C55,4),12,31),C55),IPCA!$A:$D,4,FALSE),1)*D55))</f>
        <v/>
      </c>
      <c r="F55" s="3">
        <f>IF(C55="","",IFERROR(AVERAGEIF(E$5:$E55,"&gt;="&amp;_xlfn.PERCENTILE.EXC(E$5:$E55,0.2)),0))</f>
        <v>0</v>
      </c>
      <c r="G55" s="99">
        <f>IF(C55="","",IFERROR(AVERAGEIF($E$5:E55,"&gt;"&amp;0,$E$5:E55),0))</f>
        <v>0</v>
      </c>
      <c r="H55" s="14"/>
      <c r="O55" s="106">
        <f t="shared" si="1"/>
        <v>35946</v>
      </c>
      <c r="P55" s="3">
        <f>'Remunerações de Contribuição'!E58</f>
        <v>0</v>
      </c>
    </row>
    <row r="56" spans="2:16" x14ac:dyDescent="0.35">
      <c r="B56" s="2">
        <v>52</v>
      </c>
      <c r="C56" s="5">
        <f t="shared" si="0"/>
        <v>35976</v>
      </c>
      <c r="D56" s="6">
        <f>VLOOKUP(C56,'Remunerações de Contribuição'!$D$7:$E$391,2,FALSE)</f>
        <v>0</v>
      </c>
      <c r="E56" s="3" t="str">
        <f>IF(D56=0,"",IF(IF(ISTEXT(C56),DATE(RIGHT(C56,4),12,31),C56)&lt;$J$1,"",IFERROR(VLOOKUP(IF(LEFT(C56,2)="13",DATE(RIGHT(C56,4),12,31),C56),IPCA!$A:$D,4,FALSE),1)*D56))</f>
        <v/>
      </c>
      <c r="F56" s="3">
        <f>IF(C56="","",IFERROR(AVERAGEIF(E$5:$E56,"&gt;="&amp;_xlfn.PERCENTILE.EXC(E$5:$E56,0.2)),0))</f>
        <v>0</v>
      </c>
      <c r="G56" s="99">
        <f>IF(C56="","",IFERROR(AVERAGEIF($E$5:E56,"&gt;"&amp;0,$E$5:E56),0))</f>
        <v>0</v>
      </c>
      <c r="O56" s="106">
        <f t="shared" si="1"/>
        <v>35976</v>
      </c>
      <c r="P56" s="3">
        <f>'Remunerações de Contribuição'!E59</f>
        <v>0</v>
      </c>
    </row>
    <row r="57" spans="2:16" x14ac:dyDescent="0.35">
      <c r="B57" s="2">
        <v>53</v>
      </c>
      <c r="C57" s="5">
        <f t="shared" si="0"/>
        <v>36007</v>
      </c>
      <c r="D57" s="6">
        <f>VLOOKUP(C57,'Remunerações de Contribuição'!$D$7:$E$391,2,FALSE)</f>
        <v>0</v>
      </c>
      <c r="E57" s="3" t="str">
        <f>IF(D57=0,"",IF(IF(ISTEXT(C57),DATE(RIGHT(C57,4),12,31),C57)&lt;$J$1,"",IFERROR(VLOOKUP(IF(LEFT(C57,2)="13",DATE(RIGHT(C57,4),12,31),C57),IPCA!$A:$D,4,FALSE),1)*D57))</f>
        <v/>
      </c>
      <c r="F57" s="3">
        <f>IF(C57="","",IFERROR(AVERAGEIF(E$5:$E57,"&gt;="&amp;_xlfn.PERCENTILE.EXC(E$5:$E57,0.2)),0))</f>
        <v>0</v>
      </c>
      <c r="G57" s="99">
        <f>IF(C57="","",IFERROR(AVERAGEIF($E$5:E57,"&gt;"&amp;0,$E$5:E57),0))</f>
        <v>0</v>
      </c>
      <c r="O57" s="106">
        <f t="shared" si="1"/>
        <v>36007</v>
      </c>
      <c r="P57" s="3">
        <f>'Remunerações de Contribuição'!E60</f>
        <v>0</v>
      </c>
    </row>
    <row r="58" spans="2:16" x14ac:dyDescent="0.35">
      <c r="B58" s="2">
        <v>54</v>
      </c>
      <c r="C58" s="5">
        <f t="shared" si="0"/>
        <v>36038</v>
      </c>
      <c r="D58" s="6">
        <f>VLOOKUP(C58,'Remunerações de Contribuição'!$D$7:$E$391,2,FALSE)</f>
        <v>0</v>
      </c>
      <c r="E58" s="3" t="str">
        <f>IF(D58=0,"",IF(IF(ISTEXT(C58),DATE(RIGHT(C58,4),12,31),C58)&lt;$J$1,"",IFERROR(VLOOKUP(IF(LEFT(C58,2)="13",DATE(RIGHT(C58,4),12,31),C58),IPCA!$A:$D,4,FALSE),1)*D58))</f>
        <v/>
      </c>
      <c r="F58" s="3">
        <f>IF(C58="","",IFERROR(AVERAGEIF(E$5:$E58,"&gt;="&amp;_xlfn.PERCENTILE.EXC(E$5:$E58,0.2)),0))</f>
        <v>0</v>
      </c>
      <c r="G58" s="99">
        <f>IF(C58="","",IFERROR(AVERAGEIF($E$5:E58,"&gt;"&amp;0,$E$5:E58),0))</f>
        <v>0</v>
      </c>
      <c r="O58" s="106">
        <f t="shared" si="1"/>
        <v>36038</v>
      </c>
      <c r="P58" s="3">
        <f>'Remunerações de Contribuição'!E61</f>
        <v>0</v>
      </c>
    </row>
    <row r="59" spans="2:16" x14ac:dyDescent="0.35">
      <c r="B59" s="2">
        <v>55</v>
      </c>
      <c r="C59" s="5">
        <f t="shared" si="0"/>
        <v>36068</v>
      </c>
      <c r="D59" s="6">
        <f>VLOOKUP(C59,'Remunerações de Contribuição'!$D$7:$E$391,2,FALSE)</f>
        <v>0</v>
      </c>
      <c r="E59" s="3" t="str">
        <f>IF(D59=0,"",IF(IF(ISTEXT(C59),DATE(RIGHT(C59,4),12,31),C59)&lt;$J$1,"",IFERROR(VLOOKUP(IF(LEFT(C59,2)="13",DATE(RIGHT(C59,4),12,31),C59),IPCA!$A:$D,4,FALSE),1)*D59))</f>
        <v/>
      </c>
      <c r="F59" s="3">
        <f>IF(C59="","",IFERROR(AVERAGEIF(E$5:$E59,"&gt;="&amp;_xlfn.PERCENTILE.EXC(E$5:$E59,0.2)),0))</f>
        <v>0</v>
      </c>
      <c r="G59" s="99">
        <f>IF(C59="","",IFERROR(AVERAGEIF($E$5:E59,"&gt;"&amp;0,$E$5:E59),0))</f>
        <v>0</v>
      </c>
      <c r="O59" s="106">
        <f t="shared" si="1"/>
        <v>36068</v>
      </c>
      <c r="P59" s="3">
        <f>'Remunerações de Contribuição'!E62</f>
        <v>0</v>
      </c>
    </row>
    <row r="60" spans="2:16" x14ac:dyDescent="0.35">
      <c r="B60" s="2">
        <v>56</v>
      </c>
      <c r="C60" s="5">
        <f t="shared" si="0"/>
        <v>36099</v>
      </c>
      <c r="D60" s="6">
        <f>VLOOKUP(C60,'Remunerações de Contribuição'!$D$7:$E$391,2,FALSE)</f>
        <v>0</v>
      </c>
      <c r="E60" s="3" t="str">
        <f>IF(D60=0,"",IF(IF(ISTEXT(C60),DATE(RIGHT(C60,4),12,31),C60)&lt;$J$1,"",IFERROR(VLOOKUP(IF(LEFT(C60,2)="13",DATE(RIGHT(C60,4),12,31),C60),IPCA!$A:$D,4,FALSE),1)*D60))</f>
        <v/>
      </c>
      <c r="F60" s="3">
        <f>IF(C60="","",IFERROR(AVERAGEIF(E$5:$E60,"&gt;="&amp;_xlfn.PERCENTILE.EXC(E$5:$E60,0.2)),0))</f>
        <v>0</v>
      </c>
      <c r="G60" s="99">
        <f>IF(C60="","",IFERROR(AVERAGEIF($E$5:E60,"&gt;"&amp;0,$E$5:E60),0))</f>
        <v>0</v>
      </c>
      <c r="O60" s="106">
        <f t="shared" si="1"/>
        <v>36099</v>
      </c>
      <c r="P60" s="3">
        <f>'Remunerações de Contribuição'!E63</f>
        <v>0</v>
      </c>
    </row>
    <row r="61" spans="2:16" x14ac:dyDescent="0.35">
      <c r="B61" s="2">
        <v>57</v>
      </c>
      <c r="C61" s="5">
        <f t="shared" si="0"/>
        <v>36129</v>
      </c>
      <c r="D61" s="6">
        <f>VLOOKUP(C61,'Remunerações de Contribuição'!$D$7:$E$391,2,FALSE)</f>
        <v>0</v>
      </c>
      <c r="E61" s="3" t="str">
        <f>IF(D61=0,"",IF(IF(ISTEXT(C61),DATE(RIGHT(C61,4),12,31),C61)&lt;$J$1,"",IFERROR(VLOOKUP(IF(LEFT(C61,2)="13",DATE(RIGHT(C61,4),12,31),C61),IPCA!$A:$D,4,FALSE),1)*D61))</f>
        <v/>
      </c>
      <c r="F61" s="3">
        <f>IF(C61="","",IFERROR(AVERAGEIF(E$5:$E61,"&gt;="&amp;_xlfn.PERCENTILE.EXC(E$5:$E61,0.2)),0))</f>
        <v>0</v>
      </c>
      <c r="G61" s="99">
        <f>IF(C61="","",IFERROR(AVERAGEIF($E$5:E61,"&gt;"&amp;0,$E$5:E61),0))</f>
        <v>0</v>
      </c>
      <c r="O61" s="106">
        <f t="shared" si="1"/>
        <v>36129</v>
      </c>
      <c r="P61" s="3">
        <f>'Remunerações de Contribuição'!E64</f>
        <v>0</v>
      </c>
    </row>
    <row r="62" spans="2:16" x14ac:dyDescent="0.35">
      <c r="B62" s="2">
        <v>58</v>
      </c>
      <c r="C62" s="5" t="str">
        <f t="shared" si="0"/>
        <v>13º 1998</v>
      </c>
      <c r="D62" s="6">
        <f>VLOOKUP(C62,'Remunerações de Contribuição'!$D$7:$E$391,2,FALSE)</f>
        <v>0</v>
      </c>
      <c r="E62" s="3" t="str">
        <f>IF(D62=0,"",IF(IF(ISTEXT(C62),DATE(RIGHT(C62,4),12,31),C62)&lt;$J$1,"",IFERROR(VLOOKUP(IF(LEFT(C62,2)="13",DATE(RIGHT(C62,4),12,31),C62),IPCA!$A:$D,4,FALSE),1)*D62))</f>
        <v/>
      </c>
      <c r="F62" s="3">
        <f>IF(C62="","",IFERROR(AVERAGEIF(E$5:$E62,"&gt;="&amp;_xlfn.PERCENTILE.EXC(E$5:$E62,0.2)),0))</f>
        <v>0</v>
      </c>
      <c r="G62" s="99">
        <f>IF(C62="","",IFERROR(AVERAGEIF($E$5:E62,"&gt;"&amp;0,$E$5:E62),0))</f>
        <v>0</v>
      </c>
      <c r="O62" s="106" t="str">
        <f t="shared" si="1"/>
        <v>13º 1998</v>
      </c>
      <c r="P62" s="3">
        <f>'Remunerações de Contribuição'!E65</f>
        <v>0</v>
      </c>
    </row>
    <row r="63" spans="2:16" x14ac:dyDescent="0.35">
      <c r="B63" s="2">
        <v>59</v>
      </c>
      <c r="C63" s="5">
        <f t="shared" si="0"/>
        <v>36160</v>
      </c>
      <c r="D63" s="6">
        <f>VLOOKUP(C63,'Remunerações de Contribuição'!$D$7:$E$391,2,FALSE)</f>
        <v>0</v>
      </c>
      <c r="E63" s="3" t="str">
        <f>IF(D63=0,"",IF(IF(ISTEXT(C63),DATE(RIGHT(C63,4),12,31),C63)&lt;$J$1,"",IFERROR(VLOOKUP(IF(LEFT(C63,2)="13",DATE(RIGHT(C63,4),12,31),C63),IPCA!$A:$D,4,FALSE),1)*D63))</f>
        <v/>
      </c>
      <c r="F63" s="3">
        <f>IF(C63="","",IFERROR(AVERAGEIF(E$5:$E63,"&gt;="&amp;_xlfn.PERCENTILE.EXC(E$5:$E63,0.2)),0))</f>
        <v>0</v>
      </c>
      <c r="G63" s="99">
        <f>IF(C63="","",IFERROR(AVERAGEIF($E$5:E63,"&gt;"&amp;0,$E$5:E63),0))</f>
        <v>0</v>
      </c>
      <c r="O63" s="106">
        <f t="shared" si="1"/>
        <v>36160</v>
      </c>
      <c r="P63" s="3">
        <f>'Remunerações de Contribuição'!E66</f>
        <v>0</v>
      </c>
    </row>
    <row r="64" spans="2:16" x14ac:dyDescent="0.35">
      <c r="B64" s="2">
        <v>60</v>
      </c>
      <c r="C64" s="5">
        <f t="shared" si="0"/>
        <v>36191</v>
      </c>
      <c r="D64" s="6">
        <f>VLOOKUP(C64,'Remunerações de Contribuição'!$D$7:$E$391,2,FALSE)</f>
        <v>0</v>
      </c>
      <c r="E64" s="3" t="str">
        <f>IF(D64=0,"",IF(IF(ISTEXT(C64),DATE(RIGHT(C64,4),12,31),C64)&lt;$J$1,"",IFERROR(VLOOKUP(IF(LEFT(C64,2)="13",DATE(RIGHT(C64,4),12,31),C64),IPCA!$A:$D,4,FALSE),1)*D64))</f>
        <v/>
      </c>
      <c r="F64" s="3">
        <f>IF(C64="","",IFERROR(AVERAGEIF(E$5:$E64,"&gt;="&amp;_xlfn.PERCENTILE.EXC(E$5:$E64,0.2)),0))</f>
        <v>0</v>
      </c>
      <c r="G64" s="99">
        <f>IF(C64="","",IFERROR(AVERAGEIF($E$5:E64,"&gt;"&amp;0,$E$5:E64),0))</f>
        <v>0</v>
      </c>
      <c r="O64" s="106">
        <f t="shared" si="1"/>
        <v>36191</v>
      </c>
      <c r="P64" s="3">
        <f>'Remunerações de Contribuição'!E67</f>
        <v>0</v>
      </c>
    </row>
    <row r="65" spans="2:16" x14ac:dyDescent="0.35">
      <c r="B65" s="2">
        <v>61</v>
      </c>
      <c r="C65" s="5">
        <f t="shared" si="0"/>
        <v>36219</v>
      </c>
      <c r="D65" s="6">
        <f>VLOOKUP(C65,'Remunerações de Contribuição'!$D$7:$E$391,2,FALSE)</f>
        <v>0</v>
      </c>
      <c r="E65" s="3" t="str">
        <f>IF(D65=0,"",IF(IF(ISTEXT(C65),DATE(RIGHT(C65,4),12,31),C65)&lt;$J$1,"",IFERROR(VLOOKUP(IF(LEFT(C65,2)="13",DATE(RIGHT(C65,4),12,31),C65),IPCA!$A:$D,4,FALSE),1)*D65))</f>
        <v/>
      </c>
      <c r="F65" s="3">
        <f>IF(C65="","",IFERROR(AVERAGEIF(E$5:$E65,"&gt;="&amp;_xlfn.PERCENTILE.EXC(E$5:$E65,0.2)),0))</f>
        <v>0</v>
      </c>
      <c r="G65" s="99">
        <f>IF(C65="","",IFERROR(AVERAGEIF($E$5:E65,"&gt;"&amp;0,$E$5:E65),0))</f>
        <v>0</v>
      </c>
      <c r="O65" s="106">
        <f t="shared" si="1"/>
        <v>36219</v>
      </c>
      <c r="P65" s="3">
        <f>'Remunerações de Contribuição'!E68</f>
        <v>0</v>
      </c>
    </row>
    <row r="66" spans="2:16" x14ac:dyDescent="0.35">
      <c r="B66" s="2">
        <v>62</v>
      </c>
      <c r="C66" s="5">
        <f t="shared" si="0"/>
        <v>36250</v>
      </c>
      <c r="D66" s="6">
        <f>VLOOKUP(C66,'Remunerações de Contribuição'!$D$7:$E$391,2,FALSE)</f>
        <v>0</v>
      </c>
      <c r="E66" s="3" t="str">
        <f>IF(D66=0,"",IF(IF(ISTEXT(C66),DATE(RIGHT(C66,4),12,31),C66)&lt;$J$1,"",IFERROR(VLOOKUP(IF(LEFT(C66,2)="13",DATE(RIGHT(C66,4),12,31),C66),IPCA!$A:$D,4,FALSE),1)*D66))</f>
        <v/>
      </c>
      <c r="F66" s="3">
        <f>IF(C66="","",IFERROR(AVERAGEIF(E$5:$E66,"&gt;="&amp;_xlfn.PERCENTILE.EXC(E$5:$E66,0.2)),0))</f>
        <v>0</v>
      </c>
      <c r="G66" s="99">
        <f>IF(C66="","",IFERROR(AVERAGEIF($E$5:E66,"&gt;"&amp;0,$E$5:E66),0))</f>
        <v>0</v>
      </c>
      <c r="O66" s="106">
        <f t="shared" si="1"/>
        <v>36250</v>
      </c>
      <c r="P66" s="3">
        <f>'Remunerações de Contribuição'!E69</f>
        <v>0</v>
      </c>
    </row>
    <row r="67" spans="2:16" x14ac:dyDescent="0.35">
      <c r="B67" s="2">
        <v>63</v>
      </c>
      <c r="C67" s="5">
        <f t="shared" si="0"/>
        <v>36280</v>
      </c>
      <c r="D67" s="6">
        <f>VLOOKUP(C67,'Remunerações de Contribuição'!$D$7:$E$391,2,FALSE)</f>
        <v>0</v>
      </c>
      <c r="E67" s="3" t="str">
        <f>IF(D67=0,"",IF(IF(ISTEXT(C67),DATE(RIGHT(C67,4),12,31),C67)&lt;$J$1,"",IFERROR(VLOOKUP(IF(LEFT(C67,2)="13",DATE(RIGHT(C67,4),12,31),C67),IPCA!$A:$D,4,FALSE),1)*D67))</f>
        <v/>
      </c>
      <c r="F67" s="3">
        <f>IF(C67="","",IFERROR(AVERAGEIF(E$5:$E67,"&gt;="&amp;_xlfn.PERCENTILE.EXC(E$5:$E67,0.2)),0))</f>
        <v>0</v>
      </c>
      <c r="G67" s="99">
        <f>IF(C67="","",IFERROR(AVERAGEIF($E$5:E67,"&gt;"&amp;0,$E$5:E67),0))</f>
        <v>0</v>
      </c>
      <c r="O67" s="106">
        <f t="shared" si="1"/>
        <v>36280</v>
      </c>
      <c r="P67" s="3">
        <f>'Remunerações de Contribuição'!E70</f>
        <v>0</v>
      </c>
    </row>
    <row r="68" spans="2:16" x14ac:dyDescent="0.35">
      <c r="B68" s="2">
        <v>64</v>
      </c>
      <c r="C68" s="5">
        <f t="shared" si="0"/>
        <v>36311</v>
      </c>
      <c r="D68" s="6">
        <f>VLOOKUP(C68,'Remunerações de Contribuição'!$D$7:$E$391,2,FALSE)</f>
        <v>0</v>
      </c>
      <c r="E68" s="3" t="str">
        <f>IF(D68=0,"",IF(IF(ISTEXT(C68),DATE(RIGHT(C68,4),12,31),C68)&lt;$J$1,"",IFERROR(VLOOKUP(IF(LEFT(C68,2)="13",DATE(RIGHT(C68,4),12,31),C68),IPCA!$A:$D,4,FALSE),1)*D68))</f>
        <v/>
      </c>
      <c r="F68" s="3">
        <f>IF(C68="","",IFERROR(AVERAGEIF(E$5:$E68,"&gt;="&amp;_xlfn.PERCENTILE.EXC(E$5:$E68,0.2)),0))</f>
        <v>0</v>
      </c>
      <c r="G68" s="99">
        <f>IF(C68="","",IFERROR(AVERAGEIF($E$5:E68,"&gt;"&amp;0,$E$5:E68),0))</f>
        <v>0</v>
      </c>
      <c r="O68" s="106">
        <f t="shared" si="1"/>
        <v>36311</v>
      </c>
      <c r="P68" s="3">
        <f>'Remunerações de Contribuição'!E71</f>
        <v>0</v>
      </c>
    </row>
    <row r="69" spans="2:16" x14ac:dyDescent="0.35">
      <c r="B69" s="2">
        <v>65</v>
      </c>
      <c r="C69" s="5">
        <f t="shared" si="0"/>
        <v>36341</v>
      </c>
      <c r="D69" s="6">
        <f>VLOOKUP(C69,'Remunerações de Contribuição'!$D$7:$E$391,2,FALSE)</f>
        <v>0</v>
      </c>
      <c r="E69" s="3" t="str">
        <f>IF(D69=0,"",IF(IF(ISTEXT(C69),DATE(RIGHT(C69,4),12,31),C69)&lt;$J$1,"",IFERROR(VLOOKUP(IF(LEFT(C69,2)="13",DATE(RIGHT(C69,4),12,31),C69),IPCA!$A:$D,4,FALSE),1)*D69))</f>
        <v/>
      </c>
      <c r="F69" s="3">
        <f>IF(C69="","",IFERROR(AVERAGEIF(E$5:$E69,"&gt;="&amp;_xlfn.PERCENTILE.EXC(E$5:$E69,0.2)),0))</f>
        <v>0</v>
      </c>
      <c r="G69" s="99">
        <f>IF(C69="","",IFERROR(AVERAGEIF($E$5:E69,"&gt;"&amp;0,$E$5:E69),0))</f>
        <v>0</v>
      </c>
      <c r="O69" s="106">
        <f t="shared" si="1"/>
        <v>36341</v>
      </c>
      <c r="P69" s="3">
        <f>'Remunerações de Contribuição'!E72</f>
        <v>0</v>
      </c>
    </row>
    <row r="70" spans="2:16" x14ac:dyDescent="0.35">
      <c r="B70" s="2">
        <v>66</v>
      </c>
      <c r="C70" s="5">
        <f t="shared" si="0"/>
        <v>36372</v>
      </c>
      <c r="D70" s="6">
        <f>VLOOKUP(C70,'Remunerações de Contribuição'!$D$7:$E$391,2,FALSE)</f>
        <v>0</v>
      </c>
      <c r="E70" s="3" t="str">
        <f>IF(D70=0,"",IF(IF(ISTEXT(C70),DATE(RIGHT(C70,4),12,31),C70)&lt;$J$1,"",IFERROR(VLOOKUP(IF(LEFT(C70,2)="13",DATE(RIGHT(C70,4),12,31),C70),IPCA!$A:$D,4,FALSE),1)*D70))</f>
        <v/>
      </c>
      <c r="F70" s="3">
        <f>IF(C70="","",IFERROR(AVERAGEIF(E$5:$E70,"&gt;="&amp;_xlfn.PERCENTILE.EXC(E$5:$E70,0.2)),0))</f>
        <v>0</v>
      </c>
      <c r="G70" s="99">
        <f>IF(C70="","",IFERROR(AVERAGEIF($E$5:E70,"&gt;"&amp;0,$E$5:E70),0))</f>
        <v>0</v>
      </c>
      <c r="O70" s="106">
        <f t="shared" si="1"/>
        <v>36372</v>
      </c>
      <c r="P70" s="3">
        <f>'Remunerações de Contribuição'!E73</f>
        <v>0</v>
      </c>
    </row>
    <row r="71" spans="2:16" x14ac:dyDescent="0.35">
      <c r="B71" s="2">
        <v>67</v>
      </c>
      <c r="C71" s="5">
        <f t="shared" ref="C71:C134" si="2">IFERROR(IF(LEFT(C70,2)="13",DATE(RIGHT(C70,4),12,31),IF(EOMONTH(C70,1)&gt;$J$10,"",IF(MONTH(C70)=11,"13º "&amp;YEAR(C70),EOMONTH(C70,1)))),"")</f>
        <v>36403</v>
      </c>
      <c r="D71" s="6">
        <f>VLOOKUP(C71,'Remunerações de Contribuição'!$D$7:$E$391,2,FALSE)</f>
        <v>0</v>
      </c>
      <c r="E71" s="3" t="str">
        <f>IF(D71=0,"",IF(IF(ISTEXT(C71),DATE(RIGHT(C71,4),12,31),C71)&lt;$J$1,"",IFERROR(VLOOKUP(IF(LEFT(C71,2)="13",DATE(RIGHT(C71,4),12,31),C71),IPCA!$A:$D,4,FALSE),1)*D71))</f>
        <v/>
      </c>
      <c r="F71" s="3">
        <f>IF(C71="","",IFERROR(AVERAGEIF(E$5:$E71,"&gt;="&amp;_xlfn.PERCENTILE.EXC(E$5:$E71,0.2)),0))</f>
        <v>0</v>
      </c>
      <c r="G71" s="99">
        <f>IF(C71="","",IFERROR(AVERAGEIF($E$5:E71,"&gt;"&amp;0,$E$5:E71),0))</f>
        <v>0</v>
      </c>
      <c r="O71" s="106">
        <f t="shared" ref="O71:O134" si="3">IFERROR(IF(LEFT(O70,2)="13",DATE(RIGHT(O70,4),12,31),IF(EOMONTH(O70,1)&gt;$J$8,"",IF(MONTH(O70)=11,"13º "&amp;YEAR(O70),EOMONTH(O70,1)))),"")</f>
        <v>36403</v>
      </c>
      <c r="P71" s="3">
        <f>'Remunerações de Contribuição'!E74</f>
        <v>0</v>
      </c>
    </row>
    <row r="72" spans="2:16" x14ac:dyDescent="0.35">
      <c r="B72" s="2">
        <v>68</v>
      </c>
      <c r="C72" s="5">
        <f t="shared" si="2"/>
        <v>36433</v>
      </c>
      <c r="D72" s="6">
        <f>VLOOKUP(C72,'Remunerações de Contribuição'!$D$7:$E$391,2,FALSE)</f>
        <v>0</v>
      </c>
      <c r="E72" s="3" t="str">
        <f>IF(D72=0,"",IF(IF(ISTEXT(C72),DATE(RIGHT(C72,4),12,31),C72)&lt;$J$1,"",IFERROR(VLOOKUP(IF(LEFT(C72,2)="13",DATE(RIGHT(C72,4),12,31),C72),IPCA!$A:$D,4,FALSE),1)*D72))</f>
        <v/>
      </c>
      <c r="F72" s="3">
        <f>IF(C72="","",IFERROR(AVERAGEIF(E$5:$E72,"&gt;="&amp;_xlfn.PERCENTILE.EXC(E$5:$E72,0.2)),0))</f>
        <v>0</v>
      </c>
      <c r="G72" s="99">
        <f>IF(C72="","",IFERROR(AVERAGEIF($E$5:E72,"&gt;"&amp;0,$E$5:E72),0))</f>
        <v>0</v>
      </c>
      <c r="O72" s="106">
        <f t="shared" si="3"/>
        <v>36433</v>
      </c>
      <c r="P72" s="3">
        <f>'Remunerações de Contribuição'!E75</f>
        <v>0</v>
      </c>
    </row>
    <row r="73" spans="2:16" x14ac:dyDescent="0.35">
      <c r="B73" s="2">
        <v>69</v>
      </c>
      <c r="C73" s="5">
        <f t="shared" si="2"/>
        <v>36464</v>
      </c>
      <c r="D73" s="6">
        <f>VLOOKUP(C73,'Remunerações de Contribuição'!$D$7:$E$391,2,FALSE)</f>
        <v>0</v>
      </c>
      <c r="E73" s="3" t="str">
        <f>IF(D73=0,"",IF(IF(ISTEXT(C73),DATE(RIGHT(C73,4),12,31),C73)&lt;$J$1,"",IFERROR(VLOOKUP(IF(LEFT(C73,2)="13",DATE(RIGHT(C73,4),12,31),C73),IPCA!$A:$D,4,FALSE),1)*D73))</f>
        <v/>
      </c>
      <c r="F73" s="3">
        <f>IF(C73="","",IFERROR(AVERAGEIF(E$5:$E73,"&gt;="&amp;_xlfn.PERCENTILE.EXC(E$5:$E73,0.2)),0))</f>
        <v>0</v>
      </c>
      <c r="G73" s="99">
        <f>IF(C73="","",IFERROR(AVERAGEIF($E$5:E73,"&gt;"&amp;0,$E$5:E73),0))</f>
        <v>0</v>
      </c>
      <c r="O73" s="106">
        <f t="shared" si="3"/>
        <v>36464</v>
      </c>
      <c r="P73" s="3">
        <f>'Remunerações de Contribuição'!E76</f>
        <v>0</v>
      </c>
    </row>
    <row r="74" spans="2:16" x14ac:dyDescent="0.35">
      <c r="B74" s="2">
        <v>70</v>
      </c>
      <c r="C74" s="5">
        <f t="shared" si="2"/>
        <v>36494</v>
      </c>
      <c r="D74" s="6">
        <f>VLOOKUP(C74,'Remunerações de Contribuição'!$D$7:$E$391,2,FALSE)</f>
        <v>0</v>
      </c>
      <c r="E74" s="3" t="str">
        <f>IF(D74=0,"",IF(IF(ISTEXT(C74),DATE(RIGHT(C74,4),12,31),C74)&lt;$J$1,"",IFERROR(VLOOKUP(IF(LEFT(C74,2)="13",DATE(RIGHT(C74,4),12,31),C74),IPCA!$A:$D,4,FALSE),1)*D74))</f>
        <v/>
      </c>
      <c r="F74" s="3">
        <f>IF(C74="","",IFERROR(AVERAGEIF(E$5:$E74,"&gt;="&amp;_xlfn.PERCENTILE.EXC(E$5:$E74,0.2)),0))</f>
        <v>0</v>
      </c>
      <c r="G74" s="99">
        <f>IF(C74="","",IFERROR(AVERAGEIF($E$5:E74,"&gt;"&amp;0,$E$5:E74),0))</f>
        <v>0</v>
      </c>
      <c r="O74" s="106">
        <f t="shared" si="3"/>
        <v>36494</v>
      </c>
      <c r="P74" s="3">
        <f>'Remunerações de Contribuição'!E77</f>
        <v>0</v>
      </c>
    </row>
    <row r="75" spans="2:16" x14ac:dyDescent="0.35">
      <c r="B75" s="2">
        <v>71</v>
      </c>
      <c r="C75" s="5" t="str">
        <f t="shared" si="2"/>
        <v>13º 1999</v>
      </c>
      <c r="D75" s="6">
        <f>VLOOKUP(C75,'Remunerações de Contribuição'!$D$7:$E$391,2,FALSE)</f>
        <v>0</v>
      </c>
      <c r="E75" s="3" t="str">
        <f>IF(D75=0,"",IF(IF(ISTEXT(C75),DATE(RIGHT(C75,4),12,31),C75)&lt;$J$1,"",IFERROR(VLOOKUP(IF(LEFT(C75,2)="13",DATE(RIGHT(C75,4),12,31),C75),IPCA!$A:$D,4,FALSE),1)*D75))</f>
        <v/>
      </c>
      <c r="F75" s="3">
        <f>IF(C75="","",IFERROR(AVERAGEIF(E$5:$E75,"&gt;="&amp;_xlfn.PERCENTILE.EXC(E$5:$E75,0.2)),0))</f>
        <v>0</v>
      </c>
      <c r="G75" s="99">
        <f>IF(C75="","",IFERROR(AVERAGEIF($E$5:E75,"&gt;"&amp;0,$E$5:E75),0))</f>
        <v>0</v>
      </c>
      <c r="O75" s="106" t="str">
        <f t="shared" si="3"/>
        <v>13º 1999</v>
      </c>
      <c r="P75" s="3">
        <f>'Remunerações de Contribuição'!E78</f>
        <v>0</v>
      </c>
    </row>
    <row r="76" spans="2:16" x14ac:dyDescent="0.35">
      <c r="B76" s="2">
        <v>72</v>
      </c>
      <c r="C76" s="5">
        <f t="shared" si="2"/>
        <v>36525</v>
      </c>
      <c r="D76" s="6">
        <f>VLOOKUP(C76,'Remunerações de Contribuição'!$D$7:$E$391,2,FALSE)</f>
        <v>0</v>
      </c>
      <c r="E76" s="3" t="str">
        <f>IF(D76=0,"",IF(IF(ISTEXT(C76),DATE(RIGHT(C76,4),12,31),C76)&lt;$J$1,"",IFERROR(VLOOKUP(IF(LEFT(C76,2)="13",DATE(RIGHT(C76,4),12,31),C76),IPCA!$A:$D,4,FALSE),1)*D76))</f>
        <v/>
      </c>
      <c r="F76" s="3">
        <f>IF(C76="","",IFERROR(AVERAGEIF(E$5:$E76,"&gt;="&amp;_xlfn.PERCENTILE.EXC(E$5:$E76,0.2)),0))</f>
        <v>0</v>
      </c>
      <c r="G76" s="99">
        <f>IF(C76="","",IFERROR(AVERAGEIF($E$5:E76,"&gt;"&amp;0,$E$5:E76),0))</f>
        <v>0</v>
      </c>
      <c r="O76" s="106">
        <f t="shared" si="3"/>
        <v>36525</v>
      </c>
      <c r="P76" s="3">
        <f>'Remunerações de Contribuição'!E79</f>
        <v>0</v>
      </c>
    </row>
    <row r="77" spans="2:16" x14ac:dyDescent="0.35">
      <c r="B77" s="2">
        <v>73</v>
      </c>
      <c r="C77" s="5">
        <f t="shared" si="2"/>
        <v>36556</v>
      </c>
      <c r="D77" s="6">
        <f>VLOOKUP(C77,'Remunerações de Contribuição'!$D$7:$E$391,2,FALSE)</f>
        <v>0</v>
      </c>
      <c r="E77" s="3" t="str">
        <f>IF(D77=0,"",IF(IF(ISTEXT(C77),DATE(RIGHT(C77,4),12,31),C77)&lt;$J$1,"",IFERROR(VLOOKUP(IF(LEFT(C77,2)="13",DATE(RIGHT(C77,4),12,31),C77),IPCA!$A:$D,4,FALSE),1)*D77))</f>
        <v/>
      </c>
      <c r="F77" s="3">
        <f>IF(C77="","",IFERROR(AVERAGEIF(E$5:$E77,"&gt;="&amp;_xlfn.PERCENTILE.EXC(E$5:$E77,0.2)),0))</f>
        <v>0</v>
      </c>
      <c r="G77" s="99">
        <f>IF(C77="","",IFERROR(AVERAGEIF($E$5:E77,"&gt;"&amp;0,$E$5:E77),0))</f>
        <v>0</v>
      </c>
      <c r="O77" s="106">
        <f t="shared" si="3"/>
        <v>36556</v>
      </c>
      <c r="P77" s="3">
        <f>'Remunerações de Contribuição'!E80</f>
        <v>0</v>
      </c>
    </row>
    <row r="78" spans="2:16" x14ac:dyDescent="0.35">
      <c r="B78" s="2">
        <v>74</v>
      </c>
      <c r="C78" s="5">
        <f t="shared" si="2"/>
        <v>36585</v>
      </c>
      <c r="D78" s="6">
        <f>VLOOKUP(C78,'Remunerações de Contribuição'!$D$7:$E$391,2,FALSE)</f>
        <v>0</v>
      </c>
      <c r="E78" s="3" t="str">
        <f>IF(D78=0,"",IF(IF(ISTEXT(C78),DATE(RIGHT(C78,4),12,31),C78)&lt;$J$1,"",IFERROR(VLOOKUP(IF(LEFT(C78,2)="13",DATE(RIGHT(C78,4),12,31),C78),IPCA!$A:$D,4,FALSE),1)*D78))</f>
        <v/>
      </c>
      <c r="F78" s="3">
        <f>IF(C78="","",IFERROR(AVERAGEIF(E$5:$E78,"&gt;="&amp;_xlfn.PERCENTILE.EXC(E$5:$E78,0.2)),0))</f>
        <v>0</v>
      </c>
      <c r="G78" s="99">
        <f>IF(C78="","",IFERROR(AVERAGEIF($E$5:E78,"&gt;"&amp;0,$E$5:E78),0))</f>
        <v>0</v>
      </c>
      <c r="O78" s="106">
        <f t="shared" si="3"/>
        <v>36585</v>
      </c>
      <c r="P78" s="3">
        <f>'Remunerações de Contribuição'!E81</f>
        <v>0</v>
      </c>
    </row>
    <row r="79" spans="2:16" x14ac:dyDescent="0.35">
      <c r="B79" s="2">
        <v>75</v>
      </c>
      <c r="C79" s="5">
        <f t="shared" si="2"/>
        <v>36616</v>
      </c>
      <c r="D79" s="6">
        <f>VLOOKUP(C79,'Remunerações de Contribuição'!$D$7:$E$391,2,FALSE)</f>
        <v>0</v>
      </c>
      <c r="E79" s="3" t="str">
        <f>IF(D79=0,"",IF(IF(ISTEXT(C79),DATE(RIGHT(C79,4),12,31),C79)&lt;$J$1,"",IFERROR(VLOOKUP(IF(LEFT(C79,2)="13",DATE(RIGHT(C79,4),12,31),C79),IPCA!$A:$D,4,FALSE),1)*D79))</f>
        <v/>
      </c>
      <c r="F79" s="3">
        <f>IF(C79="","",IFERROR(AVERAGEIF(E$5:$E79,"&gt;="&amp;_xlfn.PERCENTILE.EXC(E$5:$E79,0.2)),0))</f>
        <v>0</v>
      </c>
      <c r="G79" s="99">
        <f>IF(C79="","",IFERROR(AVERAGEIF($E$5:E79,"&gt;"&amp;0,$E$5:E79),0))</f>
        <v>0</v>
      </c>
      <c r="O79" s="106">
        <f t="shared" si="3"/>
        <v>36616</v>
      </c>
      <c r="P79" s="3">
        <f>'Remunerações de Contribuição'!E82</f>
        <v>0</v>
      </c>
    </row>
    <row r="80" spans="2:16" x14ac:dyDescent="0.35">
      <c r="B80" s="2">
        <v>76</v>
      </c>
      <c r="C80" s="5">
        <f t="shared" si="2"/>
        <v>36646</v>
      </c>
      <c r="D80" s="6">
        <f>VLOOKUP(C80,'Remunerações de Contribuição'!$D$7:$E$391,2,FALSE)</f>
        <v>0</v>
      </c>
      <c r="E80" s="3" t="str">
        <f>IF(D80=0,"",IF(IF(ISTEXT(C80),DATE(RIGHT(C80,4),12,31),C80)&lt;$J$1,"",IFERROR(VLOOKUP(IF(LEFT(C80,2)="13",DATE(RIGHT(C80,4),12,31),C80),IPCA!$A:$D,4,FALSE),1)*D80))</f>
        <v/>
      </c>
      <c r="F80" s="3">
        <f>IF(C80="","",IFERROR(AVERAGEIF(E$5:$E80,"&gt;="&amp;_xlfn.PERCENTILE.EXC(E$5:$E80,0.2)),0))</f>
        <v>0</v>
      </c>
      <c r="G80" s="99">
        <f>IF(C80="","",IFERROR(AVERAGEIF($E$5:E80,"&gt;"&amp;0,$E$5:E80),0))</f>
        <v>0</v>
      </c>
      <c r="O80" s="106">
        <f t="shared" si="3"/>
        <v>36646</v>
      </c>
      <c r="P80" s="3">
        <f>'Remunerações de Contribuição'!E83</f>
        <v>0</v>
      </c>
    </row>
    <row r="81" spans="2:16" x14ac:dyDescent="0.35">
      <c r="B81" s="2">
        <v>77</v>
      </c>
      <c r="C81" s="5">
        <f t="shared" si="2"/>
        <v>36677</v>
      </c>
      <c r="D81" s="6">
        <f>VLOOKUP(C81,'Remunerações de Contribuição'!$D$7:$E$391,2,FALSE)</f>
        <v>0</v>
      </c>
      <c r="E81" s="3" t="str">
        <f>IF(D81=0,"",IF(IF(ISTEXT(C81),DATE(RIGHT(C81,4),12,31),C81)&lt;$J$1,"",IFERROR(VLOOKUP(IF(LEFT(C81,2)="13",DATE(RIGHT(C81,4),12,31),C81),IPCA!$A:$D,4,FALSE),1)*D81))</f>
        <v/>
      </c>
      <c r="F81" s="3">
        <f>IF(C81="","",IFERROR(AVERAGEIF(E$5:$E81,"&gt;="&amp;_xlfn.PERCENTILE.EXC(E$5:$E81,0.2)),0))</f>
        <v>0</v>
      </c>
      <c r="G81" s="99">
        <f>IF(C81="","",IFERROR(AVERAGEIF($E$5:E81,"&gt;"&amp;0,$E$5:E81),0))</f>
        <v>0</v>
      </c>
      <c r="O81" s="106">
        <f t="shared" si="3"/>
        <v>36677</v>
      </c>
      <c r="P81" s="3">
        <f>'Remunerações de Contribuição'!E84</f>
        <v>0</v>
      </c>
    </row>
    <row r="82" spans="2:16" x14ac:dyDescent="0.35">
      <c r="B82" s="2">
        <v>78</v>
      </c>
      <c r="C82" s="5">
        <f t="shared" si="2"/>
        <v>36707</v>
      </c>
      <c r="D82" s="6">
        <f>VLOOKUP(C82,'Remunerações de Contribuição'!$D$7:$E$391,2,FALSE)</f>
        <v>0</v>
      </c>
      <c r="E82" s="3" t="str">
        <f>IF(D82=0,"",IF(IF(ISTEXT(C82),DATE(RIGHT(C82,4),12,31),C82)&lt;$J$1,"",IFERROR(VLOOKUP(IF(LEFT(C82,2)="13",DATE(RIGHT(C82,4),12,31),C82),IPCA!$A:$D,4,FALSE),1)*D82))</f>
        <v/>
      </c>
      <c r="F82" s="3">
        <f>IF(C82="","",IFERROR(AVERAGEIF(E$5:$E82,"&gt;="&amp;_xlfn.PERCENTILE.EXC(E$5:$E82,0.2)),0))</f>
        <v>0</v>
      </c>
      <c r="G82" s="99">
        <f>IF(C82="","",IFERROR(AVERAGEIF($E$5:E82,"&gt;"&amp;0,$E$5:E82),0))</f>
        <v>0</v>
      </c>
      <c r="O82" s="106">
        <f t="shared" si="3"/>
        <v>36707</v>
      </c>
      <c r="P82" s="3">
        <f>'Remunerações de Contribuição'!E85</f>
        <v>0</v>
      </c>
    </row>
    <row r="83" spans="2:16" x14ac:dyDescent="0.35">
      <c r="B83" s="2">
        <v>79</v>
      </c>
      <c r="C83" s="5">
        <f t="shared" si="2"/>
        <v>36738</v>
      </c>
      <c r="D83" s="6">
        <f>VLOOKUP(C83,'Remunerações de Contribuição'!$D$7:$E$391,2,FALSE)</f>
        <v>0</v>
      </c>
      <c r="E83" s="3" t="str">
        <f>IF(D83=0,"",IF(IF(ISTEXT(C83),DATE(RIGHT(C83,4),12,31),C83)&lt;$J$1,"",IFERROR(VLOOKUP(IF(LEFT(C83,2)="13",DATE(RIGHT(C83,4),12,31),C83),IPCA!$A:$D,4,FALSE),1)*D83))</f>
        <v/>
      </c>
      <c r="F83" s="3">
        <f>IF(C83="","",IFERROR(AVERAGEIF(E$5:$E83,"&gt;="&amp;_xlfn.PERCENTILE.EXC(E$5:$E83,0.2)),0))</f>
        <v>0</v>
      </c>
      <c r="G83" s="99">
        <f>IF(C83="","",IFERROR(AVERAGEIF($E$5:E83,"&gt;"&amp;0,$E$5:E83),0))</f>
        <v>0</v>
      </c>
      <c r="O83" s="106">
        <f t="shared" si="3"/>
        <v>36738</v>
      </c>
      <c r="P83" s="3">
        <f>'Remunerações de Contribuição'!E86</f>
        <v>0</v>
      </c>
    </row>
    <row r="84" spans="2:16" x14ac:dyDescent="0.35">
      <c r="B84" s="2">
        <v>80</v>
      </c>
      <c r="C84" s="5">
        <f t="shared" si="2"/>
        <v>36769</v>
      </c>
      <c r="D84" s="6">
        <f>VLOOKUP(C84,'Remunerações de Contribuição'!$D$7:$E$391,2,FALSE)</f>
        <v>0</v>
      </c>
      <c r="E84" s="3" t="str">
        <f>IF(D84=0,"",IF(IF(ISTEXT(C84),DATE(RIGHT(C84,4),12,31),C84)&lt;$J$1,"",IFERROR(VLOOKUP(IF(LEFT(C84,2)="13",DATE(RIGHT(C84,4),12,31),C84),IPCA!$A:$D,4,FALSE),1)*D84))</f>
        <v/>
      </c>
      <c r="F84" s="3">
        <f>IF(C84="","",IFERROR(AVERAGEIF(E$5:$E84,"&gt;="&amp;_xlfn.PERCENTILE.EXC(E$5:$E84,0.2)),0))</f>
        <v>0</v>
      </c>
      <c r="G84" s="99">
        <f>IF(C84="","",IFERROR(AVERAGEIF($E$5:E84,"&gt;"&amp;0,$E$5:E84),0))</f>
        <v>0</v>
      </c>
      <c r="O84" s="106">
        <f t="shared" si="3"/>
        <v>36769</v>
      </c>
      <c r="P84" s="3">
        <f>'Remunerações de Contribuição'!E87</f>
        <v>0</v>
      </c>
    </row>
    <row r="85" spans="2:16" x14ac:dyDescent="0.35">
      <c r="B85" s="2">
        <v>81</v>
      </c>
      <c r="C85" s="5">
        <f t="shared" si="2"/>
        <v>36799</v>
      </c>
      <c r="D85" s="6">
        <f>VLOOKUP(C85,'Remunerações de Contribuição'!$D$7:$E$391,2,FALSE)</f>
        <v>0</v>
      </c>
      <c r="E85" s="3" t="str">
        <f>IF(D85=0,"",IF(IF(ISTEXT(C85),DATE(RIGHT(C85,4),12,31),C85)&lt;$J$1,"",IFERROR(VLOOKUP(IF(LEFT(C85,2)="13",DATE(RIGHT(C85,4),12,31),C85),IPCA!$A:$D,4,FALSE),1)*D85))</f>
        <v/>
      </c>
      <c r="F85" s="3">
        <f>IF(C85="","",IFERROR(AVERAGEIF(E$5:$E85,"&gt;="&amp;_xlfn.PERCENTILE.EXC(E$5:$E85,0.2)),0))</f>
        <v>0</v>
      </c>
      <c r="G85" s="99">
        <f>IF(C85="","",IFERROR(AVERAGEIF($E$5:E85,"&gt;"&amp;0,$E$5:E85),0))</f>
        <v>0</v>
      </c>
      <c r="O85" s="106">
        <f t="shared" si="3"/>
        <v>36799</v>
      </c>
      <c r="P85" s="3">
        <f>'Remunerações de Contribuição'!E88</f>
        <v>0</v>
      </c>
    </row>
    <row r="86" spans="2:16" x14ac:dyDescent="0.35">
      <c r="B86" s="2">
        <v>82</v>
      </c>
      <c r="C86" s="5">
        <f t="shared" si="2"/>
        <v>36830</v>
      </c>
      <c r="D86" s="6">
        <f>VLOOKUP(C86,'Remunerações de Contribuição'!$D$7:$E$391,2,FALSE)</f>
        <v>0</v>
      </c>
      <c r="E86" s="3" t="str">
        <f>IF(D86=0,"",IF(IF(ISTEXT(C86),DATE(RIGHT(C86,4),12,31),C86)&lt;$J$1,"",IFERROR(VLOOKUP(IF(LEFT(C86,2)="13",DATE(RIGHT(C86,4),12,31),C86),IPCA!$A:$D,4,FALSE),1)*D86))</f>
        <v/>
      </c>
      <c r="F86" s="3">
        <f>IF(C86="","",IFERROR(AVERAGEIF(E$5:$E86,"&gt;="&amp;_xlfn.PERCENTILE.EXC(E$5:$E86,0.2)),0))</f>
        <v>0</v>
      </c>
      <c r="G86" s="99">
        <f>IF(C86="","",IFERROR(AVERAGEIF($E$5:E86,"&gt;"&amp;0,$E$5:E86),0))</f>
        <v>0</v>
      </c>
      <c r="O86" s="106">
        <f t="shared" si="3"/>
        <v>36830</v>
      </c>
      <c r="P86" s="3">
        <f>'Remunerações de Contribuição'!E89</f>
        <v>0</v>
      </c>
    </row>
    <row r="87" spans="2:16" x14ac:dyDescent="0.35">
      <c r="B87" s="2">
        <v>83</v>
      </c>
      <c r="C87" s="5">
        <f t="shared" si="2"/>
        <v>36860</v>
      </c>
      <c r="D87" s="6">
        <f>VLOOKUP(C87,'Remunerações de Contribuição'!$D$7:$E$391,2,FALSE)</f>
        <v>0</v>
      </c>
      <c r="E87" s="3" t="str">
        <f>IF(D87=0,"",IF(IF(ISTEXT(C87),DATE(RIGHT(C87,4),12,31),C87)&lt;$J$1,"",IFERROR(VLOOKUP(IF(LEFT(C87,2)="13",DATE(RIGHT(C87,4),12,31),C87),IPCA!$A:$D,4,FALSE),1)*D87))</f>
        <v/>
      </c>
      <c r="F87" s="3">
        <f>IF(C87="","",IFERROR(AVERAGEIF(E$5:$E87,"&gt;="&amp;_xlfn.PERCENTILE.EXC(E$5:$E87,0.2)),0))</f>
        <v>0</v>
      </c>
      <c r="G87" s="99">
        <f>IF(C87="","",IFERROR(AVERAGEIF($E$5:E87,"&gt;"&amp;0,$E$5:E87),0))</f>
        <v>0</v>
      </c>
      <c r="O87" s="106">
        <f t="shared" si="3"/>
        <v>36860</v>
      </c>
      <c r="P87" s="3">
        <f>'Remunerações de Contribuição'!E90</f>
        <v>0</v>
      </c>
    </row>
    <row r="88" spans="2:16" x14ac:dyDescent="0.35">
      <c r="B88" s="2">
        <v>84</v>
      </c>
      <c r="C88" s="5" t="str">
        <f t="shared" si="2"/>
        <v>13º 2000</v>
      </c>
      <c r="D88" s="6">
        <f>VLOOKUP(C88,'Remunerações de Contribuição'!$D$7:$E$391,2,FALSE)</f>
        <v>0</v>
      </c>
      <c r="E88" s="3" t="str">
        <f>IF(D88=0,"",IF(IF(ISTEXT(C88),DATE(RIGHT(C88,4),12,31),C88)&lt;$J$1,"",IFERROR(VLOOKUP(IF(LEFT(C88,2)="13",DATE(RIGHT(C88,4),12,31),C88),IPCA!$A:$D,4,FALSE),1)*D88))</f>
        <v/>
      </c>
      <c r="F88" s="3">
        <f>IF(C88="","",IFERROR(AVERAGEIF(E$5:$E88,"&gt;="&amp;_xlfn.PERCENTILE.EXC(E$5:$E88,0.2)),0))</f>
        <v>0</v>
      </c>
      <c r="G88" s="99">
        <f>IF(C88="","",IFERROR(AVERAGEIF($E$5:E88,"&gt;"&amp;0,$E$5:E88),0))</f>
        <v>0</v>
      </c>
      <c r="O88" s="106" t="str">
        <f t="shared" si="3"/>
        <v>13º 2000</v>
      </c>
      <c r="P88" s="3">
        <f>'Remunerações de Contribuição'!E91</f>
        <v>0</v>
      </c>
    </row>
    <row r="89" spans="2:16" x14ac:dyDescent="0.35">
      <c r="B89" s="2">
        <v>85</v>
      </c>
      <c r="C89" s="5">
        <f t="shared" si="2"/>
        <v>36891</v>
      </c>
      <c r="D89" s="6">
        <f>VLOOKUP(C89,'Remunerações de Contribuição'!$D$7:$E$391,2,FALSE)</f>
        <v>0</v>
      </c>
      <c r="E89" s="3" t="str">
        <f>IF(D89=0,"",IF(IF(ISTEXT(C89),DATE(RIGHT(C89,4),12,31),C89)&lt;$J$1,"",IFERROR(VLOOKUP(IF(LEFT(C89,2)="13",DATE(RIGHT(C89,4),12,31),C89),IPCA!$A:$D,4,FALSE),1)*D89))</f>
        <v/>
      </c>
      <c r="F89" s="3">
        <f>IF(C89="","",IFERROR(AVERAGEIF(E$5:$E89,"&gt;="&amp;_xlfn.PERCENTILE.EXC(E$5:$E89,0.2)),0))</f>
        <v>0</v>
      </c>
      <c r="G89" s="99">
        <f>IF(C89="","",IFERROR(AVERAGEIF($E$5:E89,"&gt;"&amp;0,$E$5:E89),0))</f>
        <v>0</v>
      </c>
      <c r="O89" s="106">
        <f t="shared" si="3"/>
        <v>36891</v>
      </c>
      <c r="P89" s="3">
        <f>'Remunerações de Contribuição'!E92</f>
        <v>0</v>
      </c>
    </row>
    <row r="90" spans="2:16" x14ac:dyDescent="0.35">
      <c r="B90" s="2">
        <v>86</v>
      </c>
      <c r="C90" s="5">
        <f t="shared" si="2"/>
        <v>36922</v>
      </c>
      <c r="D90" s="6">
        <f>VLOOKUP(C90,'Remunerações de Contribuição'!$D$7:$E$391,2,FALSE)</f>
        <v>0</v>
      </c>
      <c r="E90" s="3" t="str">
        <f>IF(D90=0,"",IF(IF(ISTEXT(C90),DATE(RIGHT(C90,4),12,31),C90)&lt;$J$1,"",IFERROR(VLOOKUP(IF(LEFT(C90,2)="13",DATE(RIGHT(C90,4),12,31),C90),IPCA!$A:$D,4,FALSE),1)*D90))</f>
        <v/>
      </c>
      <c r="F90" s="3">
        <f>IF(C90="","",IFERROR(AVERAGEIF(E$5:$E90,"&gt;="&amp;_xlfn.PERCENTILE.EXC(E$5:$E90,0.2)),0))</f>
        <v>0</v>
      </c>
      <c r="G90" s="99">
        <f>IF(C90="","",IFERROR(AVERAGEIF($E$5:E90,"&gt;"&amp;0,$E$5:E90),0))</f>
        <v>0</v>
      </c>
      <c r="O90" s="106">
        <f t="shared" si="3"/>
        <v>36922</v>
      </c>
      <c r="P90" s="3">
        <f>'Remunerações de Contribuição'!E93</f>
        <v>0</v>
      </c>
    </row>
    <row r="91" spans="2:16" x14ac:dyDescent="0.35">
      <c r="B91" s="2">
        <v>87</v>
      </c>
      <c r="C91" s="5">
        <f t="shared" si="2"/>
        <v>36950</v>
      </c>
      <c r="D91" s="6">
        <f>VLOOKUP(C91,'Remunerações de Contribuição'!$D$7:$E$391,2,FALSE)</f>
        <v>0</v>
      </c>
      <c r="E91" s="3" t="str">
        <f>IF(D91=0,"",IF(IF(ISTEXT(C91),DATE(RIGHT(C91,4),12,31),C91)&lt;$J$1,"",IFERROR(VLOOKUP(IF(LEFT(C91,2)="13",DATE(RIGHT(C91,4),12,31),C91),IPCA!$A:$D,4,FALSE),1)*D91))</f>
        <v/>
      </c>
      <c r="F91" s="3">
        <f>IF(C91="","",IFERROR(AVERAGEIF(E$5:$E91,"&gt;="&amp;_xlfn.PERCENTILE.EXC(E$5:$E91,0.2)),0))</f>
        <v>0</v>
      </c>
      <c r="G91" s="99">
        <f>IF(C91="","",IFERROR(AVERAGEIF($E$5:E91,"&gt;"&amp;0,$E$5:E91),0))</f>
        <v>0</v>
      </c>
      <c r="O91" s="106">
        <f t="shared" si="3"/>
        <v>36950</v>
      </c>
      <c r="P91" s="3">
        <f>'Remunerações de Contribuição'!E94</f>
        <v>0</v>
      </c>
    </row>
    <row r="92" spans="2:16" x14ac:dyDescent="0.35">
      <c r="B92" s="2">
        <v>88</v>
      </c>
      <c r="C92" s="5">
        <f t="shared" si="2"/>
        <v>36981</v>
      </c>
      <c r="D92" s="6">
        <f>VLOOKUP(C92,'Remunerações de Contribuição'!$D$7:$E$391,2,FALSE)</f>
        <v>0</v>
      </c>
      <c r="E92" s="3" t="str">
        <f>IF(D92=0,"",IF(IF(ISTEXT(C92),DATE(RIGHT(C92,4),12,31),C92)&lt;$J$1,"",IFERROR(VLOOKUP(IF(LEFT(C92,2)="13",DATE(RIGHT(C92,4),12,31),C92),IPCA!$A:$D,4,FALSE),1)*D92))</f>
        <v/>
      </c>
      <c r="F92" s="3">
        <f>IF(C92="","",IFERROR(AVERAGEIF(E$5:$E92,"&gt;="&amp;_xlfn.PERCENTILE.EXC(E$5:$E92,0.2)),0))</f>
        <v>0</v>
      </c>
      <c r="G92" s="99">
        <f>IF(C92="","",IFERROR(AVERAGEIF($E$5:E92,"&gt;"&amp;0,$E$5:E92),0))</f>
        <v>0</v>
      </c>
      <c r="O92" s="106">
        <f t="shared" si="3"/>
        <v>36981</v>
      </c>
      <c r="P92" s="3">
        <f>'Remunerações de Contribuição'!E95</f>
        <v>0</v>
      </c>
    </row>
    <row r="93" spans="2:16" x14ac:dyDescent="0.35">
      <c r="B93" s="2">
        <v>89</v>
      </c>
      <c r="C93" s="5">
        <f t="shared" si="2"/>
        <v>37011</v>
      </c>
      <c r="D93" s="6">
        <f>VLOOKUP(C93,'Remunerações de Contribuição'!$D$7:$E$391,2,FALSE)</f>
        <v>0</v>
      </c>
      <c r="E93" s="3" t="str">
        <f>IF(D93=0,"",IF(IF(ISTEXT(C93),DATE(RIGHT(C93,4),12,31),C93)&lt;$J$1,"",IFERROR(VLOOKUP(IF(LEFT(C93,2)="13",DATE(RIGHT(C93,4),12,31),C93),IPCA!$A:$D,4,FALSE),1)*D93))</f>
        <v/>
      </c>
      <c r="F93" s="3">
        <f>IF(C93="","",IFERROR(AVERAGEIF(E$5:$E93,"&gt;="&amp;_xlfn.PERCENTILE.EXC(E$5:$E93,0.2)),0))</f>
        <v>0</v>
      </c>
      <c r="G93" s="99">
        <f>IF(C93="","",IFERROR(AVERAGEIF($E$5:E93,"&gt;"&amp;0,$E$5:E93),0))</f>
        <v>0</v>
      </c>
      <c r="O93" s="106">
        <f t="shared" si="3"/>
        <v>37011</v>
      </c>
      <c r="P93" s="3">
        <f>'Remunerações de Contribuição'!E96</f>
        <v>0</v>
      </c>
    </row>
    <row r="94" spans="2:16" x14ac:dyDescent="0.35">
      <c r="B94" s="2">
        <v>90</v>
      </c>
      <c r="C94" s="5">
        <f t="shared" si="2"/>
        <v>37042</v>
      </c>
      <c r="D94" s="6">
        <f>VLOOKUP(C94,'Remunerações de Contribuição'!$D$7:$E$391,2,FALSE)</f>
        <v>0</v>
      </c>
      <c r="E94" s="3" t="str">
        <f>IF(D94=0,"",IF(IF(ISTEXT(C94),DATE(RIGHT(C94,4),12,31),C94)&lt;$J$1,"",IFERROR(VLOOKUP(IF(LEFT(C94,2)="13",DATE(RIGHT(C94,4),12,31),C94),IPCA!$A:$D,4,FALSE),1)*D94))</f>
        <v/>
      </c>
      <c r="F94" s="3">
        <f>IF(C94="","",IFERROR(AVERAGEIF(E$5:$E94,"&gt;="&amp;_xlfn.PERCENTILE.EXC(E$5:$E94,0.2)),0))</f>
        <v>0</v>
      </c>
      <c r="G94" s="99">
        <f>IF(C94="","",IFERROR(AVERAGEIF($E$5:E94,"&gt;"&amp;0,$E$5:E94),0))</f>
        <v>0</v>
      </c>
      <c r="O94" s="106">
        <f t="shared" si="3"/>
        <v>37042</v>
      </c>
      <c r="P94" s="3">
        <f>'Remunerações de Contribuição'!E97</f>
        <v>0</v>
      </c>
    </row>
    <row r="95" spans="2:16" x14ac:dyDescent="0.35">
      <c r="B95" s="2">
        <v>91</v>
      </c>
      <c r="C95" s="5">
        <f t="shared" si="2"/>
        <v>37072</v>
      </c>
      <c r="D95" s="6">
        <f>VLOOKUP(C95,'Remunerações de Contribuição'!$D$7:$E$391,2,FALSE)</f>
        <v>0</v>
      </c>
      <c r="E95" s="3" t="str">
        <f>IF(D95=0,"",IF(IF(ISTEXT(C95),DATE(RIGHT(C95,4),12,31),C95)&lt;$J$1,"",IFERROR(VLOOKUP(IF(LEFT(C95,2)="13",DATE(RIGHT(C95,4),12,31),C95),IPCA!$A:$D,4,FALSE),1)*D95))</f>
        <v/>
      </c>
      <c r="F95" s="3">
        <f>IF(C95="","",IFERROR(AVERAGEIF(E$5:$E95,"&gt;="&amp;_xlfn.PERCENTILE.EXC(E$5:$E95,0.2)),0))</f>
        <v>0</v>
      </c>
      <c r="G95" s="99">
        <f>IF(C95="","",IFERROR(AVERAGEIF($E$5:E95,"&gt;"&amp;0,$E$5:E95),0))</f>
        <v>0</v>
      </c>
      <c r="O95" s="106">
        <f t="shared" si="3"/>
        <v>37072</v>
      </c>
      <c r="P95" s="3">
        <f>'Remunerações de Contribuição'!E98</f>
        <v>0</v>
      </c>
    </row>
    <row r="96" spans="2:16" x14ac:dyDescent="0.35">
      <c r="B96" s="2">
        <v>92</v>
      </c>
      <c r="C96" s="5">
        <f t="shared" si="2"/>
        <v>37103</v>
      </c>
      <c r="D96" s="6">
        <f>VLOOKUP(C96,'Remunerações de Contribuição'!$D$7:$E$391,2,FALSE)</f>
        <v>0</v>
      </c>
      <c r="E96" s="3" t="str">
        <f>IF(D96=0,"",IF(IF(ISTEXT(C96),DATE(RIGHT(C96,4),12,31),C96)&lt;$J$1,"",IFERROR(VLOOKUP(IF(LEFT(C96,2)="13",DATE(RIGHT(C96,4),12,31),C96),IPCA!$A:$D,4,FALSE),1)*D96))</f>
        <v/>
      </c>
      <c r="F96" s="3">
        <f>IF(C96="","",IFERROR(AVERAGEIF(E$5:$E96,"&gt;="&amp;_xlfn.PERCENTILE.EXC(E$5:$E96,0.2)),0))</f>
        <v>0</v>
      </c>
      <c r="G96" s="99">
        <f>IF(C96="","",IFERROR(AVERAGEIF($E$5:E96,"&gt;"&amp;0,$E$5:E96),0))</f>
        <v>0</v>
      </c>
      <c r="O96" s="106">
        <f t="shared" si="3"/>
        <v>37103</v>
      </c>
      <c r="P96" s="3">
        <f>'Remunerações de Contribuição'!E99</f>
        <v>0</v>
      </c>
    </row>
    <row r="97" spans="2:16" x14ac:dyDescent="0.35">
      <c r="B97" s="2">
        <v>93</v>
      </c>
      <c r="C97" s="5">
        <f t="shared" si="2"/>
        <v>37134</v>
      </c>
      <c r="D97" s="6">
        <f>VLOOKUP(C97,'Remunerações de Contribuição'!$D$7:$E$391,2,FALSE)</f>
        <v>0</v>
      </c>
      <c r="E97" s="3" t="str">
        <f>IF(D97=0,"",IF(IF(ISTEXT(C97),DATE(RIGHT(C97,4),12,31),C97)&lt;$J$1,"",IFERROR(VLOOKUP(IF(LEFT(C97,2)="13",DATE(RIGHT(C97,4),12,31),C97),IPCA!$A:$D,4,FALSE),1)*D97))</f>
        <v/>
      </c>
      <c r="F97" s="3">
        <f>IF(C97="","",IFERROR(AVERAGEIF(E$5:$E97,"&gt;="&amp;_xlfn.PERCENTILE.EXC(E$5:$E97,0.2)),0))</f>
        <v>0</v>
      </c>
      <c r="G97" s="99">
        <f>IF(C97="","",IFERROR(AVERAGEIF($E$5:E97,"&gt;"&amp;0,$E$5:E97),0))</f>
        <v>0</v>
      </c>
      <c r="O97" s="106">
        <f t="shared" si="3"/>
        <v>37134</v>
      </c>
      <c r="P97" s="3">
        <f>'Remunerações de Contribuição'!E100</f>
        <v>0</v>
      </c>
    </row>
    <row r="98" spans="2:16" x14ac:dyDescent="0.35">
      <c r="B98" s="2">
        <v>94</v>
      </c>
      <c r="C98" s="5">
        <f t="shared" si="2"/>
        <v>37164</v>
      </c>
      <c r="D98" s="6">
        <f>VLOOKUP(C98,'Remunerações de Contribuição'!$D$7:$E$391,2,FALSE)</f>
        <v>0</v>
      </c>
      <c r="E98" s="3" t="str">
        <f>IF(D98=0,"",IF(IF(ISTEXT(C98),DATE(RIGHT(C98,4),12,31),C98)&lt;$J$1,"",IFERROR(VLOOKUP(IF(LEFT(C98,2)="13",DATE(RIGHT(C98,4),12,31),C98),IPCA!$A:$D,4,FALSE),1)*D98))</f>
        <v/>
      </c>
      <c r="F98" s="3">
        <f>IF(C98="","",IFERROR(AVERAGEIF(E$5:$E98,"&gt;="&amp;_xlfn.PERCENTILE.EXC(E$5:$E98,0.2)),0))</f>
        <v>0</v>
      </c>
      <c r="G98" s="99">
        <f>IF(C98="","",IFERROR(AVERAGEIF($E$5:E98,"&gt;"&amp;0,$E$5:E98),0))</f>
        <v>0</v>
      </c>
      <c r="O98" s="106">
        <f t="shared" si="3"/>
        <v>37164</v>
      </c>
      <c r="P98" s="3">
        <f>'Remunerações de Contribuição'!E101</f>
        <v>0</v>
      </c>
    </row>
    <row r="99" spans="2:16" x14ac:dyDescent="0.35">
      <c r="B99" s="2">
        <v>95</v>
      </c>
      <c r="C99" s="5">
        <f t="shared" si="2"/>
        <v>37195</v>
      </c>
      <c r="D99" s="6">
        <f>VLOOKUP(C99,'Remunerações de Contribuição'!$D$7:$E$391,2,FALSE)</f>
        <v>0</v>
      </c>
      <c r="E99" s="3" t="str">
        <f>IF(D99=0,"",IF(IF(ISTEXT(C99),DATE(RIGHT(C99,4),12,31),C99)&lt;$J$1,"",IFERROR(VLOOKUP(IF(LEFT(C99,2)="13",DATE(RIGHT(C99,4),12,31),C99),IPCA!$A:$D,4,FALSE),1)*D99))</f>
        <v/>
      </c>
      <c r="F99" s="3">
        <f>IF(C99="","",IFERROR(AVERAGEIF(E$5:$E99,"&gt;="&amp;_xlfn.PERCENTILE.EXC(E$5:$E99,0.2)),0))</f>
        <v>0</v>
      </c>
      <c r="G99" s="99">
        <f>IF(C99="","",IFERROR(AVERAGEIF($E$5:E99,"&gt;"&amp;0,$E$5:E99),0))</f>
        <v>0</v>
      </c>
      <c r="O99" s="106">
        <f t="shared" si="3"/>
        <v>37195</v>
      </c>
      <c r="P99" s="3">
        <f>'Remunerações de Contribuição'!E102</f>
        <v>0</v>
      </c>
    </row>
    <row r="100" spans="2:16" x14ac:dyDescent="0.35">
      <c r="B100" s="2">
        <v>96</v>
      </c>
      <c r="C100" s="5">
        <f t="shared" si="2"/>
        <v>37225</v>
      </c>
      <c r="D100" s="6">
        <f>VLOOKUP(C100,'Remunerações de Contribuição'!$D$7:$E$391,2,FALSE)</f>
        <v>0</v>
      </c>
      <c r="E100" s="3" t="str">
        <f>IF(D100=0,"",IF(IF(ISTEXT(C100),DATE(RIGHT(C100,4),12,31),C100)&lt;$J$1,"",IFERROR(VLOOKUP(IF(LEFT(C100,2)="13",DATE(RIGHT(C100,4),12,31),C100),IPCA!$A:$D,4,FALSE),1)*D100))</f>
        <v/>
      </c>
      <c r="F100" s="3">
        <f>IF(C100="","",IFERROR(AVERAGEIF(E$5:$E100,"&gt;="&amp;_xlfn.PERCENTILE.EXC(E$5:$E100,0.2)),0))</f>
        <v>0</v>
      </c>
      <c r="G100" s="99">
        <f>IF(C100="","",IFERROR(AVERAGEIF($E$5:E100,"&gt;"&amp;0,$E$5:E100),0))</f>
        <v>0</v>
      </c>
      <c r="O100" s="106">
        <f t="shared" si="3"/>
        <v>37225</v>
      </c>
      <c r="P100" s="3">
        <f>'Remunerações de Contribuição'!E103</f>
        <v>0</v>
      </c>
    </row>
    <row r="101" spans="2:16" x14ac:dyDescent="0.35">
      <c r="B101" s="2">
        <v>97</v>
      </c>
      <c r="C101" s="5" t="str">
        <f t="shared" si="2"/>
        <v>13º 2001</v>
      </c>
      <c r="D101" s="6">
        <f>VLOOKUP(C101,'Remunerações de Contribuição'!$D$7:$E$391,2,FALSE)</f>
        <v>0</v>
      </c>
      <c r="E101" s="3" t="str">
        <f>IF(D101=0,"",IF(IF(ISTEXT(C101),DATE(RIGHT(C101,4),12,31),C101)&lt;$J$1,"",IFERROR(VLOOKUP(IF(LEFT(C101,2)="13",DATE(RIGHT(C101,4),12,31),C101),IPCA!$A:$D,4,FALSE),1)*D101))</f>
        <v/>
      </c>
      <c r="F101" s="3">
        <f>IF(C101="","",IFERROR(AVERAGEIF(E$5:$E101,"&gt;="&amp;_xlfn.PERCENTILE.EXC(E$5:$E101,0.2)),0))</f>
        <v>0</v>
      </c>
      <c r="G101" s="99">
        <f>IF(C101="","",IFERROR(AVERAGEIF($E$5:E101,"&gt;"&amp;0,$E$5:E101),0))</f>
        <v>0</v>
      </c>
      <c r="O101" s="106" t="str">
        <f t="shared" si="3"/>
        <v>13º 2001</v>
      </c>
      <c r="P101" s="3">
        <f>'Remunerações de Contribuição'!E104</f>
        <v>0</v>
      </c>
    </row>
    <row r="102" spans="2:16" x14ac:dyDescent="0.35">
      <c r="B102" s="2">
        <v>98</v>
      </c>
      <c r="C102" s="5">
        <f t="shared" si="2"/>
        <v>37256</v>
      </c>
      <c r="D102" s="6">
        <f>VLOOKUP(C102,'Remunerações de Contribuição'!$D$7:$E$391,2,FALSE)</f>
        <v>0</v>
      </c>
      <c r="E102" s="3" t="str">
        <f>IF(D102=0,"",IF(IF(ISTEXT(C102),DATE(RIGHT(C102,4),12,31),C102)&lt;$J$1,"",IFERROR(VLOOKUP(IF(LEFT(C102,2)="13",DATE(RIGHT(C102,4),12,31),C102),IPCA!$A:$D,4,FALSE),1)*D102))</f>
        <v/>
      </c>
      <c r="F102" s="3">
        <f>IF(C102="","",IFERROR(AVERAGEIF(E$5:$E102,"&gt;="&amp;_xlfn.PERCENTILE.EXC(E$5:$E102,0.2)),0))</f>
        <v>0</v>
      </c>
      <c r="G102" s="99">
        <f>IF(C102="","",IFERROR(AVERAGEIF($E$5:E102,"&gt;"&amp;0,$E$5:E102),0))</f>
        <v>0</v>
      </c>
      <c r="O102" s="106">
        <f t="shared" si="3"/>
        <v>37256</v>
      </c>
      <c r="P102" s="3">
        <f>'Remunerações de Contribuição'!E105</f>
        <v>0</v>
      </c>
    </row>
    <row r="103" spans="2:16" x14ac:dyDescent="0.35">
      <c r="B103" s="2">
        <v>99</v>
      </c>
      <c r="C103" s="5">
        <f t="shared" si="2"/>
        <v>37287</v>
      </c>
      <c r="D103" s="6">
        <f>VLOOKUP(C103,'Remunerações de Contribuição'!$D$7:$E$391,2,FALSE)</f>
        <v>0</v>
      </c>
      <c r="E103" s="3" t="str">
        <f>IF(D103=0,"",IF(IF(ISTEXT(C103),DATE(RIGHT(C103,4),12,31),C103)&lt;$J$1,"",IFERROR(VLOOKUP(IF(LEFT(C103,2)="13",DATE(RIGHT(C103,4),12,31),C103),IPCA!$A:$D,4,FALSE),1)*D103))</f>
        <v/>
      </c>
      <c r="F103" s="3">
        <f>IF(C103="","",IFERROR(AVERAGEIF(E$5:$E103,"&gt;="&amp;_xlfn.PERCENTILE.EXC(E$5:$E103,0.2)),0))</f>
        <v>0</v>
      </c>
      <c r="G103" s="99">
        <f>IF(C103="","",IFERROR(AVERAGEIF($E$5:E103,"&gt;"&amp;0,$E$5:E103),0))</f>
        <v>0</v>
      </c>
      <c r="O103" s="106">
        <f t="shared" si="3"/>
        <v>37287</v>
      </c>
      <c r="P103" s="3">
        <f>'Remunerações de Contribuição'!E106</f>
        <v>0</v>
      </c>
    </row>
    <row r="104" spans="2:16" x14ac:dyDescent="0.35">
      <c r="B104" s="2">
        <v>100</v>
      </c>
      <c r="C104" s="5">
        <f t="shared" si="2"/>
        <v>37315</v>
      </c>
      <c r="D104" s="6">
        <f>VLOOKUP(C104,'Remunerações de Contribuição'!$D$7:$E$391,2,FALSE)</f>
        <v>0</v>
      </c>
      <c r="E104" s="3" t="str">
        <f>IF(D104=0,"",IF(IF(ISTEXT(C104),DATE(RIGHT(C104,4),12,31),C104)&lt;$J$1,"",IFERROR(VLOOKUP(IF(LEFT(C104,2)="13",DATE(RIGHT(C104,4),12,31),C104),IPCA!$A:$D,4,FALSE),1)*D104))</f>
        <v/>
      </c>
      <c r="F104" s="3">
        <f>IF(C104="","",IFERROR(AVERAGEIF(E$5:$E104,"&gt;="&amp;_xlfn.PERCENTILE.EXC(E$5:$E104,0.2)),0))</f>
        <v>0</v>
      </c>
      <c r="G104" s="99">
        <f>IF(C104="","",IFERROR(AVERAGEIF($E$5:E104,"&gt;"&amp;0,$E$5:E104),0))</f>
        <v>0</v>
      </c>
      <c r="O104" s="106">
        <f t="shared" si="3"/>
        <v>37315</v>
      </c>
      <c r="P104" s="3">
        <f>'Remunerações de Contribuição'!E107</f>
        <v>0</v>
      </c>
    </row>
    <row r="105" spans="2:16" x14ac:dyDescent="0.35">
      <c r="B105" s="2">
        <v>101</v>
      </c>
      <c r="C105" s="5">
        <f t="shared" si="2"/>
        <v>37346</v>
      </c>
      <c r="D105" s="6">
        <f>VLOOKUP(C105,'Remunerações de Contribuição'!$D$7:$E$391,2,FALSE)</f>
        <v>0</v>
      </c>
      <c r="E105" s="3" t="str">
        <f>IF(D105=0,"",IF(IF(ISTEXT(C105),DATE(RIGHT(C105,4),12,31),C105)&lt;$J$1,"",IFERROR(VLOOKUP(IF(LEFT(C105,2)="13",DATE(RIGHT(C105,4),12,31),C105),IPCA!$A:$D,4,FALSE),1)*D105))</f>
        <v/>
      </c>
      <c r="F105" s="3">
        <f>IF(C105="","",IFERROR(AVERAGEIF(E$5:$E105,"&gt;="&amp;_xlfn.PERCENTILE.EXC(E$5:$E105,0.2)),0))</f>
        <v>0</v>
      </c>
      <c r="G105" s="99">
        <f>IF(C105="","",IFERROR(AVERAGEIF($E$5:E105,"&gt;"&amp;0,$E$5:E105),0))</f>
        <v>0</v>
      </c>
      <c r="O105" s="106">
        <f t="shared" si="3"/>
        <v>37346</v>
      </c>
      <c r="P105" s="3">
        <f>'Remunerações de Contribuição'!E108</f>
        <v>0</v>
      </c>
    </row>
    <row r="106" spans="2:16" x14ac:dyDescent="0.35">
      <c r="B106" s="2">
        <v>102</v>
      </c>
      <c r="C106" s="5">
        <f t="shared" si="2"/>
        <v>37376</v>
      </c>
      <c r="D106" s="6">
        <f>VLOOKUP(C106,'Remunerações de Contribuição'!$D$7:$E$391,2,FALSE)</f>
        <v>0</v>
      </c>
      <c r="E106" s="3" t="str">
        <f>IF(D106=0,"",IF(IF(ISTEXT(C106),DATE(RIGHT(C106,4),12,31),C106)&lt;$J$1,"",IFERROR(VLOOKUP(IF(LEFT(C106,2)="13",DATE(RIGHT(C106,4),12,31),C106),IPCA!$A:$D,4,FALSE),1)*D106))</f>
        <v/>
      </c>
      <c r="F106" s="3">
        <f>IF(C106="","",IFERROR(AVERAGEIF(E$5:$E106,"&gt;="&amp;_xlfn.PERCENTILE.EXC(E$5:$E106,0.2)),0))</f>
        <v>0</v>
      </c>
      <c r="G106" s="99">
        <f>IF(C106="","",IFERROR(AVERAGEIF($E$5:E106,"&gt;"&amp;0,$E$5:E106),0))</f>
        <v>0</v>
      </c>
      <c r="O106" s="106">
        <f t="shared" si="3"/>
        <v>37376</v>
      </c>
      <c r="P106" s="3">
        <f>'Remunerações de Contribuição'!E109</f>
        <v>0</v>
      </c>
    </row>
    <row r="107" spans="2:16" x14ac:dyDescent="0.35">
      <c r="B107" s="2">
        <v>103</v>
      </c>
      <c r="C107" s="5">
        <f t="shared" si="2"/>
        <v>37407</v>
      </c>
      <c r="D107" s="6">
        <f>VLOOKUP(C107,'Remunerações de Contribuição'!$D$7:$E$391,2,FALSE)</f>
        <v>0</v>
      </c>
      <c r="E107" s="3" t="str">
        <f>IF(D107=0,"",IF(IF(ISTEXT(C107),DATE(RIGHT(C107,4),12,31),C107)&lt;$J$1,"",IFERROR(VLOOKUP(IF(LEFT(C107,2)="13",DATE(RIGHT(C107,4),12,31),C107),IPCA!$A:$D,4,FALSE),1)*D107))</f>
        <v/>
      </c>
      <c r="F107" s="3">
        <f>IF(C107="","",IFERROR(AVERAGEIF(E$5:$E107,"&gt;="&amp;_xlfn.PERCENTILE.EXC(E$5:$E107,0.2)),0))</f>
        <v>0</v>
      </c>
      <c r="G107" s="99">
        <f>IF(C107="","",IFERROR(AVERAGEIF($E$5:E107,"&gt;"&amp;0,$E$5:E107),0))</f>
        <v>0</v>
      </c>
      <c r="O107" s="106">
        <f t="shared" si="3"/>
        <v>37407</v>
      </c>
      <c r="P107" s="3">
        <f>'Remunerações de Contribuição'!E110</f>
        <v>0</v>
      </c>
    </row>
    <row r="108" spans="2:16" x14ac:dyDescent="0.35">
      <c r="B108" s="2">
        <v>104</v>
      </c>
      <c r="C108" s="5">
        <f t="shared" si="2"/>
        <v>37437</v>
      </c>
      <c r="D108" s="6">
        <f>VLOOKUP(C108,'Remunerações de Contribuição'!$D$7:$E$391,2,FALSE)</f>
        <v>0</v>
      </c>
      <c r="E108" s="3" t="str">
        <f>IF(D108=0,"",IF(IF(ISTEXT(C108),DATE(RIGHT(C108,4),12,31),C108)&lt;$J$1,"",IFERROR(VLOOKUP(IF(LEFT(C108,2)="13",DATE(RIGHT(C108,4),12,31),C108),IPCA!$A:$D,4,FALSE),1)*D108))</f>
        <v/>
      </c>
      <c r="F108" s="3">
        <f>IF(C108="","",IFERROR(AVERAGEIF(E$5:$E108,"&gt;="&amp;_xlfn.PERCENTILE.EXC(E$5:$E108,0.2)),0))</f>
        <v>0</v>
      </c>
      <c r="G108" s="99">
        <f>IF(C108="","",IFERROR(AVERAGEIF($E$5:E108,"&gt;"&amp;0,$E$5:E108),0))</f>
        <v>0</v>
      </c>
      <c r="O108" s="106">
        <f t="shared" si="3"/>
        <v>37437</v>
      </c>
      <c r="P108" s="3">
        <f>'Remunerações de Contribuição'!E111</f>
        <v>0</v>
      </c>
    </row>
    <row r="109" spans="2:16" x14ac:dyDescent="0.35">
      <c r="B109" s="2">
        <v>105</v>
      </c>
      <c r="C109" s="5">
        <f t="shared" si="2"/>
        <v>37468</v>
      </c>
      <c r="D109" s="6">
        <f>VLOOKUP(C109,'Remunerações de Contribuição'!$D$7:$E$391,2,FALSE)</f>
        <v>0</v>
      </c>
      <c r="E109" s="3" t="str">
        <f>IF(D109=0,"",IF(IF(ISTEXT(C109),DATE(RIGHT(C109,4),12,31),C109)&lt;$J$1,"",IFERROR(VLOOKUP(IF(LEFT(C109,2)="13",DATE(RIGHT(C109,4),12,31),C109),IPCA!$A:$D,4,FALSE),1)*D109))</f>
        <v/>
      </c>
      <c r="F109" s="3">
        <f>IF(C109="","",IFERROR(AVERAGEIF(E$5:$E109,"&gt;="&amp;_xlfn.PERCENTILE.EXC(E$5:$E109,0.2)),0))</f>
        <v>0</v>
      </c>
      <c r="G109" s="99">
        <f>IF(C109="","",IFERROR(AVERAGEIF($E$5:E109,"&gt;"&amp;0,$E$5:E109),0))</f>
        <v>0</v>
      </c>
      <c r="O109" s="106">
        <f t="shared" si="3"/>
        <v>37468</v>
      </c>
      <c r="P109" s="3">
        <f>'Remunerações de Contribuição'!E112</f>
        <v>0</v>
      </c>
    </row>
    <row r="110" spans="2:16" x14ac:dyDescent="0.35">
      <c r="B110" s="2">
        <v>106</v>
      </c>
      <c r="C110" s="5">
        <f t="shared" si="2"/>
        <v>37499</v>
      </c>
      <c r="D110" s="6">
        <f>VLOOKUP(C110,'Remunerações de Contribuição'!$D$7:$E$391,2,FALSE)</f>
        <v>0</v>
      </c>
      <c r="E110" s="3" t="str">
        <f>IF(D110=0,"",IF(IF(ISTEXT(C110),DATE(RIGHT(C110,4),12,31),C110)&lt;$J$1,"",IFERROR(VLOOKUP(IF(LEFT(C110,2)="13",DATE(RIGHT(C110,4),12,31),C110),IPCA!$A:$D,4,FALSE),1)*D110))</f>
        <v/>
      </c>
      <c r="F110" s="3">
        <f>IF(C110="","",IFERROR(AVERAGEIF(E$5:$E110,"&gt;="&amp;_xlfn.PERCENTILE.EXC(E$5:$E110,0.2)),0))</f>
        <v>0</v>
      </c>
      <c r="G110" s="99">
        <f>IF(C110="","",IFERROR(AVERAGEIF($E$5:E110,"&gt;"&amp;0,$E$5:E110),0))</f>
        <v>0</v>
      </c>
      <c r="O110" s="106">
        <f t="shared" si="3"/>
        <v>37499</v>
      </c>
      <c r="P110" s="3">
        <f>'Remunerações de Contribuição'!E113</f>
        <v>0</v>
      </c>
    </row>
    <row r="111" spans="2:16" x14ac:dyDescent="0.35">
      <c r="B111" s="2">
        <v>107</v>
      </c>
      <c r="C111" s="5">
        <f t="shared" si="2"/>
        <v>37529</v>
      </c>
      <c r="D111" s="6">
        <f>VLOOKUP(C111,'Remunerações de Contribuição'!$D$7:$E$391,2,FALSE)</f>
        <v>0</v>
      </c>
      <c r="E111" s="3" t="str">
        <f>IF(D111=0,"",IF(IF(ISTEXT(C111),DATE(RIGHT(C111,4),12,31),C111)&lt;$J$1,"",IFERROR(VLOOKUP(IF(LEFT(C111,2)="13",DATE(RIGHT(C111,4),12,31),C111),IPCA!$A:$D,4,FALSE),1)*D111))</f>
        <v/>
      </c>
      <c r="F111" s="3">
        <f>IF(C111="","",IFERROR(AVERAGEIF(E$5:$E111,"&gt;="&amp;_xlfn.PERCENTILE.EXC(E$5:$E111,0.2)),0))</f>
        <v>0</v>
      </c>
      <c r="G111" s="99">
        <f>IF(C111="","",IFERROR(AVERAGEIF($E$5:E111,"&gt;"&amp;0,$E$5:E111),0))</f>
        <v>0</v>
      </c>
      <c r="O111" s="106">
        <f t="shared" si="3"/>
        <v>37529</v>
      </c>
      <c r="P111" s="3">
        <f>'Remunerações de Contribuição'!E114</f>
        <v>0</v>
      </c>
    </row>
    <row r="112" spans="2:16" x14ac:dyDescent="0.35">
      <c r="B112" s="2">
        <v>108</v>
      </c>
      <c r="C112" s="5">
        <f t="shared" si="2"/>
        <v>37560</v>
      </c>
      <c r="D112" s="6">
        <f>VLOOKUP(C112,'Remunerações de Contribuição'!$D$7:$E$391,2,FALSE)</f>
        <v>0</v>
      </c>
      <c r="E112" s="3" t="str">
        <f>IF(D112=0,"",IF(IF(ISTEXT(C112),DATE(RIGHT(C112,4),12,31),C112)&lt;$J$1,"",IFERROR(VLOOKUP(IF(LEFT(C112,2)="13",DATE(RIGHT(C112,4),12,31),C112),IPCA!$A:$D,4,FALSE),1)*D112))</f>
        <v/>
      </c>
      <c r="F112" s="3">
        <f>IF(C112="","",IFERROR(AVERAGEIF(E$5:$E112,"&gt;="&amp;_xlfn.PERCENTILE.EXC(E$5:$E112,0.2)),0))</f>
        <v>0</v>
      </c>
      <c r="G112" s="99">
        <f>IF(C112="","",IFERROR(AVERAGEIF($E$5:E112,"&gt;"&amp;0,$E$5:E112),0))</f>
        <v>0</v>
      </c>
      <c r="O112" s="106">
        <f t="shared" si="3"/>
        <v>37560</v>
      </c>
      <c r="P112" s="3">
        <f>'Remunerações de Contribuição'!E115</f>
        <v>0</v>
      </c>
    </row>
    <row r="113" spans="2:16" x14ac:dyDescent="0.35">
      <c r="B113" s="2">
        <v>109</v>
      </c>
      <c r="C113" s="5">
        <f t="shared" si="2"/>
        <v>37590</v>
      </c>
      <c r="D113" s="6">
        <f>VLOOKUP(C113,'Remunerações de Contribuição'!$D$7:$E$391,2,FALSE)</f>
        <v>0</v>
      </c>
      <c r="E113" s="3" t="str">
        <f>IF(D113=0,"",IF(IF(ISTEXT(C113),DATE(RIGHT(C113,4),12,31),C113)&lt;$J$1,"",IFERROR(VLOOKUP(IF(LEFT(C113,2)="13",DATE(RIGHT(C113,4),12,31),C113),IPCA!$A:$D,4,FALSE),1)*D113))</f>
        <v/>
      </c>
      <c r="F113" s="3">
        <f>IF(C113="","",IFERROR(AVERAGEIF(E$5:$E113,"&gt;="&amp;_xlfn.PERCENTILE.EXC(E$5:$E113,0.2)),0))</f>
        <v>0</v>
      </c>
      <c r="G113" s="99">
        <f>IF(C113="","",IFERROR(AVERAGEIF($E$5:E113,"&gt;"&amp;0,$E$5:E113),0))</f>
        <v>0</v>
      </c>
      <c r="O113" s="106">
        <f t="shared" si="3"/>
        <v>37590</v>
      </c>
      <c r="P113" s="3">
        <f>'Remunerações de Contribuição'!E116</f>
        <v>0</v>
      </c>
    </row>
    <row r="114" spans="2:16" x14ac:dyDescent="0.35">
      <c r="B114" s="2">
        <v>110</v>
      </c>
      <c r="C114" s="5" t="str">
        <f t="shared" si="2"/>
        <v>13º 2002</v>
      </c>
      <c r="D114" s="6">
        <f>VLOOKUP(C114,'Remunerações de Contribuição'!$D$7:$E$391,2,FALSE)</f>
        <v>0</v>
      </c>
      <c r="E114" s="3" t="str">
        <f>IF(D114=0,"",IF(IF(ISTEXT(C114),DATE(RIGHT(C114,4),12,31),C114)&lt;$J$1,"",IFERROR(VLOOKUP(IF(LEFT(C114,2)="13",DATE(RIGHT(C114,4),12,31),C114),IPCA!$A:$D,4,FALSE),1)*D114))</f>
        <v/>
      </c>
      <c r="F114" s="3">
        <f>IF(C114="","",IFERROR(AVERAGEIF(E$5:$E114,"&gt;="&amp;_xlfn.PERCENTILE.EXC(E$5:$E114,0.2)),0))</f>
        <v>0</v>
      </c>
      <c r="G114" s="99">
        <f>IF(C114="","",IFERROR(AVERAGEIF($E$5:E114,"&gt;"&amp;0,$E$5:E114),0))</f>
        <v>0</v>
      </c>
      <c r="O114" s="106" t="str">
        <f t="shared" si="3"/>
        <v>13º 2002</v>
      </c>
      <c r="P114" s="3">
        <f>'Remunerações de Contribuição'!E117</f>
        <v>0</v>
      </c>
    </row>
    <row r="115" spans="2:16" x14ac:dyDescent="0.35">
      <c r="B115" s="2">
        <v>111</v>
      </c>
      <c r="C115" s="5">
        <f t="shared" si="2"/>
        <v>37621</v>
      </c>
      <c r="D115" s="6">
        <f>VLOOKUP(C115,'Remunerações de Contribuição'!$D$7:$E$391,2,FALSE)</f>
        <v>0</v>
      </c>
      <c r="E115" s="3" t="str">
        <f>IF(D115=0,"",IF(IF(ISTEXT(C115),DATE(RIGHT(C115,4),12,31),C115)&lt;$J$1,"",IFERROR(VLOOKUP(IF(LEFT(C115,2)="13",DATE(RIGHT(C115,4),12,31),C115),IPCA!$A:$D,4,FALSE),1)*D115))</f>
        <v/>
      </c>
      <c r="F115" s="3">
        <f>IF(C115="","",IFERROR(AVERAGEIF(E$5:$E115,"&gt;="&amp;_xlfn.PERCENTILE.EXC(E$5:$E115,0.2)),0))</f>
        <v>0</v>
      </c>
      <c r="G115" s="99">
        <f>IF(C115="","",IFERROR(AVERAGEIF($E$5:E115,"&gt;"&amp;0,$E$5:E115),0))</f>
        <v>0</v>
      </c>
      <c r="O115" s="106">
        <f t="shared" si="3"/>
        <v>37621</v>
      </c>
      <c r="P115" s="3">
        <f>'Remunerações de Contribuição'!E118</f>
        <v>0</v>
      </c>
    </row>
    <row r="116" spans="2:16" x14ac:dyDescent="0.35">
      <c r="B116" s="2">
        <v>112</v>
      </c>
      <c r="C116" s="5">
        <f t="shared" si="2"/>
        <v>37652</v>
      </c>
      <c r="D116" s="6">
        <f>VLOOKUP(C116,'Remunerações de Contribuição'!$D$7:$E$391,2,FALSE)</f>
        <v>0</v>
      </c>
      <c r="E116" s="3" t="str">
        <f>IF(D116=0,"",IF(IF(ISTEXT(C116),DATE(RIGHT(C116,4),12,31),C116)&lt;$J$1,"",IFERROR(VLOOKUP(IF(LEFT(C116,2)="13",DATE(RIGHT(C116,4),12,31),C116),IPCA!$A:$D,4,FALSE),1)*D116))</f>
        <v/>
      </c>
      <c r="F116" s="3">
        <f>IF(C116="","",IFERROR(AVERAGEIF(E$5:$E116,"&gt;="&amp;_xlfn.PERCENTILE.EXC(E$5:$E116,0.2)),0))</f>
        <v>0</v>
      </c>
      <c r="G116" s="99">
        <f>IF(C116="","",IFERROR(AVERAGEIF($E$5:E116,"&gt;"&amp;0,$E$5:E116),0))</f>
        <v>0</v>
      </c>
      <c r="O116" s="106">
        <f t="shared" si="3"/>
        <v>37652</v>
      </c>
      <c r="P116" s="3">
        <f>'Remunerações de Contribuição'!E119</f>
        <v>0</v>
      </c>
    </row>
    <row r="117" spans="2:16" x14ac:dyDescent="0.35">
      <c r="B117" s="2">
        <v>113</v>
      </c>
      <c r="C117" s="5">
        <f t="shared" si="2"/>
        <v>37680</v>
      </c>
      <c r="D117" s="6">
        <f>VLOOKUP(C117,'Remunerações de Contribuição'!$D$7:$E$391,2,FALSE)</f>
        <v>0</v>
      </c>
      <c r="E117" s="3" t="str">
        <f>IF(D117=0,"",IF(IF(ISTEXT(C117),DATE(RIGHT(C117,4),12,31),C117)&lt;$J$1,"",IFERROR(VLOOKUP(IF(LEFT(C117,2)="13",DATE(RIGHT(C117,4),12,31),C117),IPCA!$A:$D,4,FALSE),1)*D117))</f>
        <v/>
      </c>
      <c r="F117" s="3">
        <f>IF(C117="","",IFERROR(AVERAGEIF(E$5:$E117,"&gt;="&amp;_xlfn.PERCENTILE.EXC(E$5:$E117,0.2)),0))</f>
        <v>0</v>
      </c>
      <c r="G117" s="99">
        <f>IF(C117="","",IFERROR(AVERAGEIF($E$5:E117,"&gt;"&amp;0,$E$5:E117),0))</f>
        <v>0</v>
      </c>
      <c r="O117" s="106">
        <f t="shared" si="3"/>
        <v>37680</v>
      </c>
      <c r="P117" s="3">
        <f>'Remunerações de Contribuição'!E120</f>
        <v>0</v>
      </c>
    </row>
    <row r="118" spans="2:16" x14ac:dyDescent="0.35">
      <c r="B118" s="2">
        <v>114</v>
      </c>
      <c r="C118" s="5">
        <f t="shared" si="2"/>
        <v>37711</v>
      </c>
      <c r="D118" s="6">
        <f>VLOOKUP(C118,'Remunerações de Contribuição'!$D$7:$E$391,2,FALSE)</f>
        <v>0</v>
      </c>
      <c r="E118" s="3" t="str">
        <f>IF(D118=0,"",IF(IF(ISTEXT(C118),DATE(RIGHT(C118,4),12,31),C118)&lt;$J$1,"",IFERROR(VLOOKUP(IF(LEFT(C118,2)="13",DATE(RIGHT(C118,4),12,31),C118),IPCA!$A:$D,4,FALSE),1)*D118))</f>
        <v/>
      </c>
      <c r="F118" s="3">
        <f>IF(C118="","",IFERROR(AVERAGEIF(E$5:$E118,"&gt;="&amp;_xlfn.PERCENTILE.EXC(E$5:$E118,0.2)),0))</f>
        <v>0</v>
      </c>
      <c r="G118" s="99">
        <f>IF(C118="","",IFERROR(AVERAGEIF($E$5:E118,"&gt;"&amp;0,$E$5:E118),0))</f>
        <v>0</v>
      </c>
      <c r="O118" s="106">
        <f t="shared" si="3"/>
        <v>37711</v>
      </c>
      <c r="P118" s="3">
        <f>'Remunerações de Contribuição'!E121</f>
        <v>0</v>
      </c>
    </row>
    <row r="119" spans="2:16" x14ac:dyDescent="0.35">
      <c r="B119" s="2">
        <v>115</v>
      </c>
      <c r="C119" s="5">
        <f t="shared" si="2"/>
        <v>37741</v>
      </c>
      <c r="D119" s="6">
        <f>VLOOKUP(C119,'Remunerações de Contribuição'!$D$7:$E$391,2,FALSE)</f>
        <v>0</v>
      </c>
      <c r="E119" s="3" t="str">
        <f>IF(D119=0,"",IF(IF(ISTEXT(C119),DATE(RIGHT(C119,4),12,31),C119)&lt;$J$1,"",IFERROR(VLOOKUP(IF(LEFT(C119,2)="13",DATE(RIGHT(C119,4),12,31),C119),IPCA!$A:$D,4,FALSE),1)*D119))</f>
        <v/>
      </c>
      <c r="F119" s="3">
        <f>IF(C119="","",IFERROR(AVERAGEIF(E$5:$E119,"&gt;="&amp;_xlfn.PERCENTILE.EXC(E$5:$E119,0.2)),0))</f>
        <v>0</v>
      </c>
      <c r="G119" s="99">
        <f>IF(C119="","",IFERROR(AVERAGEIF($E$5:E119,"&gt;"&amp;0,$E$5:E119),0))</f>
        <v>0</v>
      </c>
      <c r="O119" s="106">
        <f t="shared" si="3"/>
        <v>37741</v>
      </c>
      <c r="P119" s="3">
        <f>'Remunerações de Contribuição'!E122</f>
        <v>0</v>
      </c>
    </row>
    <row r="120" spans="2:16" x14ac:dyDescent="0.35">
      <c r="B120" s="2">
        <v>116</v>
      </c>
      <c r="C120" s="5">
        <f t="shared" si="2"/>
        <v>37772</v>
      </c>
      <c r="D120" s="6">
        <f>VLOOKUP(C120,'Remunerações de Contribuição'!$D$7:$E$391,2,FALSE)</f>
        <v>0</v>
      </c>
      <c r="E120" s="3" t="str">
        <f>IF(D120=0,"",IF(IF(ISTEXT(C120),DATE(RIGHT(C120,4),12,31),C120)&lt;$J$1,"",IFERROR(VLOOKUP(IF(LEFT(C120,2)="13",DATE(RIGHT(C120,4),12,31),C120),IPCA!$A:$D,4,FALSE),1)*D120))</f>
        <v/>
      </c>
      <c r="F120" s="3">
        <f>IF(C120="","",IFERROR(AVERAGEIF(E$5:$E120,"&gt;="&amp;_xlfn.PERCENTILE.EXC(E$5:$E120,0.2)),0))</f>
        <v>0</v>
      </c>
      <c r="G120" s="99">
        <f>IF(C120="","",IFERROR(AVERAGEIF($E$5:E120,"&gt;"&amp;0,$E$5:E120),0))</f>
        <v>0</v>
      </c>
      <c r="O120" s="106">
        <f t="shared" si="3"/>
        <v>37772</v>
      </c>
      <c r="P120" s="3">
        <f>'Remunerações de Contribuição'!E123</f>
        <v>0</v>
      </c>
    </row>
    <row r="121" spans="2:16" x14ac:dyDescent="0.35">
      <c r="B121" s="2">
        <v>117</v>
      </c>
      <c r="C121" s="5">
        <f t="shared" si="2"/>
        <v>37802</v>
      </c>
      <c r="D121" s="6">
        <f>VLOOKUP(C121,'Remunerações de Contribuição'!$D$7:$E$391,2,FALSE)</f>
        <v>0</v>
      </c>
      <c r="E121" s="3" t="str">
        <f>IF(D121=0,"",IF(IF(ISTEXT(C121),DATE(RIGHT(C121,4),12,31),C121)&lt;$J$1,"",IFERROR(VLOOKUP(IF(LEFT(C121,2)="13",DATE(RIGHT(C121,4),12,31),C121),IPCA!$A:$D,4,FALSE),1)*D121))</f>
        <v/>
      </c>
      <c r="F121" s="3">
        <f>IF(C121="","",IFERROR(AVERAGEIF(E$5:$E121,"&gt;="&amp;_xlfn.PERCENTILE.EXC(E$5:$E121,0.2)),0))</f>
        <v>0</v>
      </c>
      <c r="G121" s="99">
        <f>IF(C121="","",IFERROR(AVERAGEIF($E$5:E121,"&gt;"&amp;0,$E$5:E121),0))</f>
        <v>0</v>
      </c>
      <c r="O121" s="106">
        <f t="shared" si="3"/>
        <v>37802</v>
      </c>
      <c r="P121" s="3">
        <f>'Remunerações de Contribuição'!E124</f>
        <v>0</v>
      </c>
    </row>
    <row r="122" spans="2:16" x14ac:dyDescent="0.35">
      <c r="B122" s="2">
        <v>118</v>
      </c>
      <c r="C122" s="5">
        <f t="shared" si="2"/>
        <v>37833</v>
      </c>
      <c r="D122" s="6">
        <f>VLOOKUP(C122,'Remunerações de Contribuição'!$D$7:$E$391,2,FALSE)</f>
        <v>0</v>
      </c>
      <c r="E122" s="3" t="str">
        <f>IF(D122=0,"",IF(IF(ISTEXT(C122),DATE(RIGHT(C122,4),12,31),C122)&lt;$J$1,"",IFERROR(VLOOKUP(IF(LEFT(C122,2)="13",DATE(RIGHT(C122,4),12,31),C122),IPCA!$A:$D,4,FALSE),1)*D122))</f>
        <v/>
      </c>
      <c r="F122" s="3">
        <f>IF(C122="","",IFERROR(AVERAGEIF(E$5:$E122,"&gt;="&amp;_xlfn.PERCENTILE.EXC(E$5:$E122,0.2)),0))</f>
        <v>0</v>
      </c>
      <c r="G122" s="99">
        <f>IF(C122="","",IFERROR(AVERAGEIF($E$5:E122,"&gt;"&amp;0,$E$5:E122),0))</f>
        <v>0</v>
      </c>
      <c r="O122" s="106">
        <f t="shared" si="3"/>
        <v>37833</v>
      </c>
      <c r="P122" s="3">
        <f>'Remunerações de Contribuição'!E125</f>
        <v>0</v>
      </c>
    </row>
    <row r="123" spans="2:16" x14ac:dyDescent="0.35">
      <c r="B123" s="2">
        <v>119</v>
      </c>
      <c r="C123" s="5">
        <f t="shared" si="2"/>
        <v>37864</v>
      </c>
      <c r="D123" s="6">
        <f>VLOOKUP(C123,'Remunerações de Contribuição'!$D$7:$E$391,2,FALSE)</f>
        <v>0</v>
      </c>
      <c r="E123" s="3" t="str">
        <f>IF(D123=0,"",IF(IF(ISTEXT(C123),DATE(RIGHT(C123,4),12,31),C123)&lt;$J$1,"",IFERROR(VLOOKUP(IF(LEFT(C123,2)="13",DATE(RIGHT(C123,4),12,31),C123),IPCA!$A:$D,4,FALSE),1)*D123))</f>
        <v/>
      </c>
      <c r="F123" s="3">
        <f>IF(C123="","",IFERROR(AVERAGEIF(E$5:$E123,"&gt;="&amp;_xlfn.PERCENTILE.EXC(E$5:$E123,0.2)),0))</f>
        <v>0</v>
      </c>
      <c r="G123" s="99">
        <f>IF(C123="","",IFERROR(AVERAGEIF($E$5:E123,"&gt;"&amp;0,$E$5:E123),0))</f>
        <v>0</v>
      </c>
      <c r="O123" s="106">
        <f t="shared" si="3"/>
        <v>37864</v>
      </c>
      <c r="P123" s="3">
        <f>'Remunerações de Contribuição'!E126</f>
        <v>0</v>
      </c>
    </row>
    <row r="124" spans="2:16" x14ac:dyDescent="0.35">
      <c r="B124" s="2">
        <v>120</v>
      </c>
      <c r="C124" s="5">
        <f t="shared" si="2"/>
        <v>37894</v>
      </c>
      <c r="D124" s="6">
        <f>VLOOKUP(C124,'Remunerações de Contribuição'!$D$7:$E$391,2,FALSE)</f>
        <v>0</v>
      </c>
      <c r="E124" s="3" t="str">
        <f>IF(D124=0,"",IF(IF(ISTEXT(C124),DATE(RIGHT(C124,4),12,31),C124)&lt;$J$1,"",IFERROR(VLOOKUP(IF(LEFT(C124,2)="13",DATE(RIGHT(C124,4),12,31),C124),IPCA!$A:$D,4,FALSE),1)*D124))</f>
        <v/>
      </c>
      <c r="F124" s="3">
        <f>IF(C124="","",IFERROR(AVERAGEIF(E$5:$E124,"&gt;="&amp;_xlfn.PERCENTILE.EXC(E$5:$E124,0.2)),0))</f>
        <v>0</v>
      </c>
      <c r="G124" s="99">
        <f>IF(C124="","",IFERROR(AVERAGEIF($E$5:E124,"&gt;"&amp;0,$E$5:E124),0))</f>
        <v>0</v>
      </c>
      <c r="O124" s="106">
        <f t="shared" si="3"/>
        <v>37894</v>
      </c>
      <c r="P124" s="3">
        <f>'Remunerações de Contribuição'!E127</f>
        <v>0</v>
      </c>
    </row>
    <row r="125" spans="2:16" x14ac:dyDescent="0.35">
      <c r="B125" s="2">
        <v>121</v>
      </c>
      <c r="C125" s="5">
        <f t="shared" si="2"/>
        <v>37925</v>
      </c>
      <c r="D125" s="6">
        <f>VLOOKUP(C125,'Remunerações de Contribuição'!$D$7:$E$391,2,FALSE)</f>
        <v>0</v>
      </c>
      <c r="E125" s="3" t="str">
        <f>IF(D125=0,"",IF(IF(ISTEXT(C125),DATE(RIGHT(C125,4),12,31),C125)&lt;$J$1,"",IFERROR(VLOOKUP(IF(LEFT(C125,2)="13",DATE(RIGHT(C125,4),12,31),C125),IPCA!$A:$D,4,FALSE),1)*D125))</f>
        <v/>
      </c>
      <c r="F125" s="3">
        <f>IF(C125="","",IFERROR(AVERAGEIF(E$5:$E125,"&gt;="&amp;_xlfn.PERCENTILE.EXC(E$5:$E125,0.2)),0))</f>
        <v>0</v>
      </c>
      <c r="G125" s="99">
        <f>IF(C125="","",IFERROR(AVERAGEIF($E$5:E125,"&gt;"&amp;0,$E$5:E125),0))</f>
        <v>0</v>
      </c>
      <c r="O125" s="106">
        <f t="shared" si="3"/>
        <v>37925</v>
      </c>
      <c r="P125" s="3">
        <f>'Remunerações de Contribuição'!E128</f>
        <v>0</v>
      </c>
    </row>
    <row r="126" spans="2:16" x14ac:dyDescent="0.35">
      <c r="B126" s="2">
        <v>122</v>
      </c>
      <c r="C126" s="5">
        <f t="shared" si="2"/>
        <v>37955</v>
      </c>
      <c r="D126" s="6">
        <f>VLOOKUP(C126,'Remunerações de Contribuição'!$D$7:$E$391,2,FALSE)</f>
        <v>0</v>
      </c>
      <c r="E126" s="3" t="str">
        <f>IF(D126=0,"",IF(IF(ISTEXT(C126),DATE(RIGHT(C126,4),12,31),C126)&lt;$J$1,"",IFERROR(VLOOKUP(IF(LEFT(C126,2)="13",DATE(RIGHT(C126,4),12,31),C126),IPCA!$A:$D,4,FALSE),1)*D126))</f>
        <v/>
      </c>
      <c r="F126" s="3">
        <f>IF(C126="","",IFERROR(AVERAGEIF(E$5:$E126,"&gt;="&amp;_xlfn.PERCENTILE.EXC(E$5:$E126,0.2)),0))</f>
        <v>0</v>
      </c>
      <c r="G126" s="99">
        <f>IF(C126="","",IFERROR(AVERAGEIF($E$5:E126,"&gt;"&amp;0,$E$5:E126),0))</f>
        <v>0</v>
      </c>
      <c r="O126" s="106">
        <f t="shared" si="3"/>
        <v>37955</v>
      </c>
      <c r="P126" s="3">
        <f>'Remunerações de Contribuição'!E129</f>
        <v>0</v>
      </c>
    </row>
    <row r="127" spans="2:16" x14ac:dyDescent="0.35">
      <c r="B127" s="2">
        <v>123</v>
      </c>
      <c r="C127" s="5" t="str">
        <f t="shared" si="2"/>
        <v>13º 2003</v>
      </c>
      <c r="D127" s="6">
        <f>VLOOKUP(C127,'Remunerações de Contribuição'!$D$7:$E$391,2,FALSE)</f>
        <v>0</v>
      </c>
      <c r="E127" s="3" t="str">
        <f>IF(D127=0,"",IF(IF(ISTEXT(C127),DATE(RIGHT(C127,4),12,31),C127)&lt;$J$1,"",IFERROR(VLOOKUP(IF(LEFT(C127,2)="13",DATE(RIGHT(C127,4),12,31),C127),IPCA!$A:$D,4,FALSE),1)*D127))</f>
        <v/>
      </c>
      <c r="F127" s="3">
        <f>IF(C127="","",IFERROR(AVERAGEIF(E$5:$E127,"&gt;="&amp;_xlfn.PERCENTILE.EXC(E$5:$E127,0.2)),0))</f>
        <v>0</v>
      </c>
      <c r="G127" s="99">
        <f>IF(C127="","",IFERROR(AVERAGEIF($E$5:E127,"&gt;"&amp;0,$E$5:E127),0))</f>
        <v>0</v>
      </c>
      <c r="O127" s="106" t="str">
        <f t="shared" si="3"/>
        <v>13º 2003</v>
      </c>
      <c r="P127" s="3">
        <f>'Remunerações de Contribuição'!E130</f>
        <v>0</v>
      </c>
    </row>
    <row r="128" spans="2:16" x14ac:dyDescent="0.35">
      <c r="B128" s="2">
        <v>124</v>
      </c>
      <c r="C128" s="5">
        <f t="shared" si="2"/>
        <v>37986</v>
      </c>
      <c r="D128" s="6">
        <f>VLOOKUP(C128,'Remunerações de Contribuição'!$D$7:$E$391,2,FALSE)</f>
        <v>0</v>
      </c>
      <c r="E128" s="3" t="str">
        <f>IF(D128=0,"",IF(IF(ISTEXT(C128),DATE(RIGHT(C128,4),12,31),C128)&lt;$J$1,"",IFERROR(VLOOKUP(IF(LEFT(C128,2)="13",DATE(RIGHT(C128,4),12,31),C128),IPCA!$A:$D,4,FALSE),1)*D128))</f>
        <v/>
      </c>
      <c r="F128" s="3">
        <f>IF(C128="","",IFERROR(AVERAGEIF(E$5:$E128,"&gt;="&amp;_xlfn.PERCENTILE.EXC(E$5:$E128,0.2)),0))</f>
        <v>0</v>
      </c>
      <c r="G128" s="99">
        <f>IF(C128="","",IFERROR(AVERAGEIF($E$5:E128,"&gt;"&amp;0,$E$5:E128),0))</f>
        <v>0</v>
      </c>
      <c r="O128" s="106">
        <f t="shared" si="3"/>
        <v>37986</v>
      </c>
      <c r="P128" s="3">
        <f>'Remunerações de Contribuição'!E131</f>
        <v>0</v>
      </c>
    </row>
    <row r="129" spans="2:16" x14ac:dyDescent="0.35">
      <c r="B129" s="2">
        <v>125</v>
      </c>
      <c r="C129" s="5">
        <f t="shared" si="2"/>
        <v>38017</v>
      </c>
      <c r="D129" s="6">
        <f>VLOOKUP(C129,'Remunerações de Contribuição'!$D$7:$E$391,2,FALSE)</f>
        <v>0</v>
      </c>
      <c r="E129" s="3" t="str">
        <f>IF(D129=0,"",IF(IF(ISTEXT(C129),DATE(RIGHT(C129,4),12,31),C129)&lt;$J$1,"",IFERROR(VLOOKUP(IF(LEFT(C129,2)="13",DATE(RIGHT(C129,4),12,31),C129),IPCA!$A:$D,4,FALSE),1)*D129))</f>
        <v/>
      </c>
      <c r="F129" s="3">
        <f>IF(C129="","",IFERROR(AVERAGEIF(E$5:$E129,"&gt;="&amp;_xlfn.PERCENTILE.EXC(E$5:$E129,0.2)),0))</f>
        <v>0</v>
      </c>
      <c r="G129" s="99">
        <f>IF(C129="","",IFERROR(AVERAGEIF($E$5:E129,"&gt;"&amp;0,$E$5:E129),0))</f>
        <v>0</v>
      </c>
      <c r="O129" s="106">
        <f t="shared" si="3"/>
        <v>38017</v>
      </c>
      <c r="P129" s="3">
        <f>'Remunerações de Contribuição'!E132</f>
        <v>0</v>
      </c>
    </row>
    <row r="130" spans="2:16" x14ac:dyDescent="0.35">
      <c r="B130" s="2">
        <v>126</v>
      </c>
      <c r="C130" s="5">
        <f t="shared" si="2"/>
        <v>38046</v>
      </c>
      <c r="D130" s="6">
        <f>VLOOKUP(C130,'Remunerações de Contribuição'!$D$7:$E$391,2,FALSE)</f>
        <v>0</v>
      </c>
      <c r="E130" s="3" t="str">
        <f>IF(D130=0,"",IF(IF(ISTEXT(C130),DATE(RIGHT(C130,4),12,31),C130)&lt;$J$1,"",IFERROR(VLOOKUP(IF(LEFT(C130,2)="13",DATE(RIGHT(C130,4),12,31),C130),IPCA!$A:$D,4,FALSE),1)*D130))</f>
        <v/>
      </c>
      <c r="F130" s="3">
        <f>IF(C130="","",IFERROR(AVERAGEIF(E$5:$E130,"&gt;="&amp;_xlfn.PERCENTILE.EXC(E$5:$E130,0.2)),0))</f>
        <v>0</v>
      </c>
      <c r="G130" s="99">
        <f>IF(C130="","",IFERROR(AVERAGEIF($E$5:E130,"&gt;"&amp;0,$E$5:E130),0))</f>
        <v>0</v>
      </c>
      <c r="O130" s="106">
        <f t="shared" si="3"/>
        <v>38046</v>
      </c>
      <c r="P130" s="3">
        <f>'Remunerações de Contribuição'!E133</f>
        <v>0</v>
      </c>
    </row>
    <row r="131" spans="2:16" x14ac:dyDescent="0.35">
      <c r="B131" s="2">
        <v>127</v>
      </c>
      <c r="C131" s="5">
        <f t="shared" si="2"/>
        <v>38077</v>
      </c>
      <c r="D131" s="6">
        <f>VLOOKUP(C131,'Remunerações de Contribuição'!$D$7:$E$391,2,FALSE)</f>
        <v>0</v>
      </c>
      <c r="E131" s="3" t="str">
        <f>IF(D131=0,"",IF(IF(ISTEXT(C131),DATE(RIGHT(C131,4),12,31),C131)&lt;$J$1,"",IFERROR(VLOOKUP(IF(LEFT(C131,2)="13",DATE(RIGHT(C131,4),12,31),C131),IPCA!$A:$D,4,FALSE),1)*D131))</f>
        <v/>
      </c>
      <c r="F131" s="3">
        <f>IF(C131="","",IFERROR(AVERAGEIF(E$5:$E131,"&gt;="&amp;_xlfn.PERCENTILE.EXC(E$5:$E131,0.2)),0))</f>
        <v>0</v>
      </c>
      <c r="G131" s="99">
        <f>IF(C131="","",IFERROR(AVERAGEIF($E$5:E131,"&gt;"&amp;0,$E$5:E131),0))</f>
        <v>0</v>
      </c>
      <c r="O131" s="106">
        <f t="shared" si="3"/>
        <v>38077</v>
      </c>
      <c r="P131" s="3">
        <f>'Remunerações de Contribuição'!E134</f>
        <v>0</v>
      </c>
    </row>
    <row r="132" spans="2:16" x14ac:dyDescent="0.35">
      <c r="B132" s="2">
        <v>128</v>
      </c>
      <c r="C132" s="5">
        <f t="shared" si="2"/>
        <v>38107</v>
      </c>
      <c r="D132" s="6">
        <f>VLOOKUP(C132,'Remunerações de Contribuição'!$D$7:$E$391,2,FALSE)</f>
        <v>0</v>
      </c>
      <c r="E132" s="3" t="str">
        <f>IF(D132=0,"",IF(IF(ISTEXT(C132),DATE(RIGHT(C132,4),12,31),C132)&lt;$J$1,"",IFERROR(VLOOKUP(IF(LEFT(C132,2)="13",DATE(RIGHT(C132,4),12,31),C132),IPCA!$A:$D,4,FALSE),1)*D132))</f>
        <v/>
      </c>
      <c r="F132" s="3">
        <f>IF(C132="","",IFERROR(AVERAGEIF(E$5:$E132,"&gt;="&amp;_xlfn.PERCENTILE.EXC(E$5:$E132,0.2)),0))</f>
        <v>0</v>
      </c>
      <c r="G132" s="99">
        <f>IF(C132="","",IFERROR(AVERAGEIF($E$5:E132,"&gt;"&amp;0,$E$5:E132),0))</f>
        <v>0</v>
      </c>
      <c r="O132" s="106">
        <f t="shared" si="3"/>
        <v>38107</v>
      </c>
      <c r="P132" s="3">
        <f>'Remunerações de Contribuição'!E135</f>
        <v>0</v>
      </c>
    </row>
    <row r="133" spans="2:16" x14ac:dyDescent="0.35">
      <c r="B133" s="2">
        <v>129</v>
      </c>
      <c r="C133" s="5">
        <f t="shared" si="2"/>
        <v>38138</v>
      </c>
      <c r="D133" s="6">
        <f>VLOOKUP(C133,'Remunerações de Contribuição'!$D$7:$E$391,2,FALSE)</f>
        <v>0</v>
      </c>
      <c r="E133" s="3" t="str">
        <f>IF(D133=0,"",IF(IF(ISTEXT(C133),DATE(RIGHT(C133,4),12,31),C133)&lt;$J$1,"",IFERROR(VLOOKUP(IF(LEFT(C133,2)="13",DATE(RIGHT(C133,4),12,31),C133),IPCA!$A:$D,4,FALSE),1)*D133))</f>
        <v/>
      </c>
      <c r="F133" s="3">
        <f>IF(C133="","",IFERROR(AVERAGEIF(E$5:$E133,"&gt;="&amp;_xlfn.PERCENTILE.EXC(E$5:$E133,0.2)),0))</f>
        <v>0</v>
      </c>
      <c r="G133" s="99">
        <f>IF(C133="","",IFERROR(AVERAGEIF($E$5:E133,"&gt;"&amp;0,$E$5:E133),0))</f>
        <v>0</v>
      </c>
      <c r="O133" s="106">
        <f t="shared" si="3"/>
        <v>38138</v>
      </c>
      <c r="P133" s="3">
        <f>'Remunerações de Contribuição'!E136</f>
        <v>0</v>
      </c>
    </row>
    <row r="134" spans="2:16" x14ac:dyDescent="0.35">
      <c r="B134" s="2">
        <v>130</v>
      </c>
      <c r="C134" s="5">
        <f t="shared" si="2"/>
        <v>38168</v>
      </c>
      <c r="D134" s="6">
        <f>VLOOKUP(C134,'Remunerações de Contribuição'!$D$7:$E$391,2,FALSE)</f>
        <v>0</v>
      </c>
      <c r="E134" s="3" t="str">
        <f>IF(D134=0,"",IF(IF(ISTEXT(C134),DATE(RIGHT(C134,4),12,31),C134)&lt;$J$1,"",IFERROR(VLOOKUP(IF(LEFT(C134,2)="13",DATE(RIGHT(C134,4),12,31),C134),IPCA!$A:$D,4,FALSE),1)*D134))</f>
        <v/>
      </c>
      <c r="F134" s="3">
        <f>IF(C134="","",IFERROR(AVERAGEIF(E$5:$E134,"&gt;="&amp;_xlfn.PERCENTILE.EXC(E$5:$E134,0.2)),0))</f>
        <v>0</v>
      </c>
      <c r="G134" s="99">
        <f>IF(C134="","",IFERROR(AVERAGEIF($E$5:E134,"&gt;"&amp;0,$E$5:E134),0))</f>
        <v>0</v>
      </c>
      <c r="O134" s="106">
        <f t="shared" si="3"/>
        <v>38168</v>
      </c>
      <c r="P134" s="3">
        <f>'Remunerações de Contribuição'!E137</f>
        <v>0</v>
      </c>
    </row>
    <row r="135" spans="2:16" x14ac:dyDescent="0.35">
      <c r="B135" s="2">
        <v>131</v>
      </c>
      <c r="C135" s="5">
        <f t="shared" ref="C135:C198" si="4">IFERROR(IF(LEFT(C134,2)="13",DATE(RIGHT(C134,4),12,31),IF(EOMONTH(C134,1)&gt;$J$10,"",IF(MONTH(C134)=11,"13º "&amp;YEAR(C134),EOMONTH(C134,1)))),"")</f>
        <v>38199</v>
      </c>
      <c r="D135" s="6">
        <f>VLOOKUP(C135,'Remunerações de Contribuição'!$D$7:$E$391,2,FALSE)</f>
        <v>0</v>
      </c>
      <c r="E135" s="3" t="str">
        <f>IF(D135=0,"",IF(IF(ISTEXT(C135),DATE(RIGHT(C135,4),12,31),C135)&lt;$J$1,"",IFERROR(VLOOKUP(IF(LEFT(C135,2)="13",DATE(RIGHT(C135,4),12,31),C135),IPCA!$A:$D,4,FALSE),1)*D135))</f>
        <v/>
      </c>
      <c r="F135" s="3">
        <f>IF(C135="","",IFERROR(AVERAGEIF(E$5:$E135,"&gt;="&amp;_xlfn.PERCENTILE.EXC(E$5:$E135,0.2)),0))</f>
        <v>0</v>
      </c>
      <c r="G135" s="99">
        <f>IF(C135="","",IFERROR(AVERAGEIF($E$5:E135,"&gt;"&amp;0,$E$5:E135),0))</f>
        <v>0</v>
      </c>
      <c r="O135" s="106">
        <f t="shared" ref="O135:O198" si="5">IFERROR(IF(LEFT(O134,2)="13",DATE(RIGHT(O134,4),12,31),IF(EOMONTH(O134,1)&gt;$J$8,"",IF(MONTH(O134)=11,"13º "&amp;YEAR(O134),EOMONTH(O134,1)))),"")</f>
        <v>38199</v>
      </c>
      <c r="P135" s="3">
        <f>'Remunerações de Contribuição'!E138</f>
        <v>0</v>
      </c>
    </row>
    <row r="136" spans="2:16" x14ac:dyDescent="0.35">
      <c r="B136" s="2">
        <v>132</v>
      </c>
      <c r="C136" s="5">
        <f t="shared" si="4"/>
        <v>38230</v>
      </c>
      <c r="D136" s="6">
        <f>VLOOKUP(C136,'Remunerações de Contribuição'!$D$7:$E$391,2,FALSE)</f>
        <v>0</v>
      </c>
      <c r="E136" s="3" t="str">
        <f>IF(D136=0,"",IF(IF(ISTEXT(C136),DATE(RIGHT(C136,4),12,31),C136)&lt;$J$1,"",IFERROR(VLOOKUP(IF(LEFT(C136,2)="13",DATE(RIGHT(C136,4),12,31),C136),IPCA!$A:$D,4,FALSE),1)*D136))</f>
        <v/>
      </c>
      <c r="F136" s="3">
        <f>IF(C136="","",IFERROR(AVERAGEIF(E$5:$E136,"&gt;="&amp;_xlfn.PERCENTILE.EXC(E$5:$E136,0.2)),0))</f>
        <v>0</v>
      </c>
      <c r="G136" s="99">
        <f>IF(C136="","",IFERROR(AVERAGEIF($E$5:E136,"&gt;"&amp;0,$E$5:E136),0))</f>
        <v>0</v>
      </c>
      <c r="O136" s="106">
        <f t="shared" si="5"/>
        <v>38230</v>
      </c>
      <c r="P136" s="3">
        <f>'Remunerações de Contribuição'!E139</f>
        <v>0</v>
      </c>
    </row>
    <row r="137" spans="2:16" x14ac:dyDescent="0.35">
      <c r="B137" s="2">
        <v>133</v>
      </c>
      <c r="C137" s="5">
        <f t="shared" si="4"/>
        <v>38260</v>
      </c>
      <c r="D137" s="6">
        <f>VLOOKUP(C137,'Remunerações de Contribuição'!$D$7:$E$391,2,FALSE)</f>
        <v>0</v>
      </c>
      <c r="E137" s="3" t="str">
        <f>IF(D137=0,"",IF(IF(ISTEXT(C137),DATE(RIGHT(C137,4),12,31),C137)&lt;$J$1,"",IFERROR(VLOOKUP(IF(LEFT(C137,2)="13",DATE(RIGHT(C137,4),12,31),C137),IPCA!$A:$D,4,FALSE),1)*D137))</f>
        <v/>
      </c>
      <c r="F137" s="3">
        <f>IF(C137="","",IFERROR(AVERAGEIF(E$5:$E137,"&gt;="&amp;_xlfn.PERCENTILE.EXC(E$5:$E137,0.2)),0))</f>
        <v>0</v>
      </c>
      <c r="G137" s="99">
        <f>IF(C137="","",IFERROR(AVERAGEIF($E$5:E137,"&gt;"&amp;0,$E$5:E137),0))</f>
        <v>0</v>
      </c>
      <c r="O137" s="106">
        <f t="shared" si="5"/>
        <v>38260</v>
      </c>
      <c r="P137" s="3">
        <f>'Remunerações de Contribuição'!E140</f>
        <v>0</v>
      </c>
    </row>
    <row r="138" spans="2:16" x14ac:dyDescent="0.35">
      <c r="B138" s="2">
        <v>134</v>
      </c>
      <c r="C138" s="5">
        <f t="shared" si="4"/>
        <v>38291</v>
      </c>
      <c r="D138" s="6">
        <f>VLOOKUP(C138,'Remunerações de Contribuição'!$D$7:$E$391,2,FALSE)</f>
        <v>0</v>
      </c>
      <c r="E138" s="3" t="str">
        <f>IF(D138=0,"",IF(IF(ISTEXT(C138),DATE(RIGHT(C138,4),12,31),C138)&lt;$J$1,"",IFERROR(VLOOKUP(IF(LEFT(C138,2)="13",DATE(RIGHT(C138,4),12,31),C138),IPCA!$A:$D,4,FALSE),1)*D138))</f>
        <v/>
      </c>
      <c r="F138" s="3">
        <f>IF(C138="","",IFERROR(AVERAGEIF(E$5:$E138,"&gt;="&amp;_xlfn.PERCENTILE.EXC(E$5:$E138,0.2)),0))</f>
        <v>0</v>
      </c>
      <c r="G138" s="99">
        <f>IF(C138="","",IFERROR(AVERAGEIF($E$5:E138,"&gt;"&amp;0,$E$5:E138),0))</f>
        <v>0</v>
      </c>
      <c r="O138" s="106">
        <f t="shared" si="5"/>
        <v>38291</v>
      </c>
      <c r="P138" s="3">
        <f>'Remunerações de Contribuição'!E141</f>
        <v>0</v>
      </c>
    </row>
    <row r="139" spans="2:16" x14ac:dyDescent="0.35">
      <c r="B139" s="2">
        <v>135</v>
      </c>
      <c r="C139" s="5">
        <f t="shared" si="4"/>
        <v>38321</v>
      </c>
      <c r="D139" s="6">
        <f>VLOOKUP(C139,'Remunerações de Contribuição'!$D$7:$E$391,2,FALSE)</f>
        <v>0</v>
      </c>
      <c r="E139" s="3" t="str">
        <f>IF(D139=0,"",IF(IF(ISTEXT(C139),DATE(RIGHT(C139,4),12,31),C139)&lt;$J$1,"",IFERROR(VLOOKUP(IF(LEFT(C139,2)="13",DATE(RIGHT(C139,4),12,31),C139),IPCA!$A:$D,4,FALSE),1)*D139))</f>
        <v/>
      </c>
      <c r="F139" s="3">
        <f>IF(C139="","",IFERROR(AVERAGEIF(E$5:$E139,"&gt;="&amp;_xlfn.PERCENTILE.EXC(E$5:$E139,0.2)),0))</f>
        <v>0</v>
      </c>
      <c r="G139" s="99">
        <f>IF(C139="","",IFERROR(AVERAGEIF($E$5:E139,"&gt;"&amp;0,$E$5:E139),0))</f>
        <v>0</v>
      </c>
      <c r="O139" s="106">
        <f t="shared" si="5"/>
        <v>38321</v>
      </c>
      <c r="P139" s="3">
        <f>'Remunerações de Contribuição'!E142</f>
        <v>0</v>
      </c>
    </row>
    <row r="140" spans="2:16" x14ac:dyDescent="0.35">
      <c r="B140" s="2">
        <v>136</v>
      </c>
      <c r="C140" s="5" t="str">
        <f t="shared" si="4"/>
        <v>13º 2004</v>
      </c>
      <c r="D140" s="6">
        <f>VLOOKUP(C140,'Remunerações de Contribuição'!$D$7:$E$391,2,FALSE)</f>
        <v>0</v>
      </c>
      <c r="E140" s="3" t="str">
        <f>IF(D140=0,"",IF(IF(ISTEXT(C140),DATE(RIGHT(C140,4),12,31),C140)&lt;$J$1,"",IFERROR(VLOOKUP(IF(LEFT(C140,2)="13",DATE(RIGHT(C140,4),12,31),C140),IPCA!$A:$D,4,FALSE),1)*D140))</f>
        <v/>
      </c>
      <c r="F140" s="3">
        <f>IF(C140="","",IFERROR(AVERAGEIF(E$5:$E140,"&gt;="&amp;_xlfn.PERCENTILE.EXC(E$5:$E140,0.2)),0))</f>
        <v>0</v>
      </c>
      <c r="G140" s="99">
        <f>IF(C140="","",IFERROR(AVERAGEIF($E$5:E140,"&gt;"&amp;0,$E$5:E140),0))</f>
        <v>0</v>
      </c>
      <c r="O140" s="106" t="str">
        <f t="shared" si="5"/>
        <v>13º 2004</v>
      </c>
      <c r="P140" s="3">
        <f>'Remunerações de Contribuição'!E143</f>
        <v>0</v>
      </c>
    </row>
    <row r="141" spans="2:16" x14ac:dyDescent="0.35">
      <c r="B141" s="2">
        <v>137</v>
      </c>
      <c r="C141" s="5">
        <f t="shared" si="4"/>
        <v>38352</v>
      </c>
      <c r="D141" s="6">
        <f>VLOOKUP(C141,'Remunerações de Contribuição'!$D$7:$E$391,2,FALSE)</f>
        <v>0</v>
      </c>
      <c r="E141" s="3" t="str">
        <f>IF(D141=0,"",IF(IF(ISTEXT(C141),DATE(RIGHT(C141,4),12,31),C141)&lt;$J$1,"",IFERROR(VLOOKUP(IF(LEFT(C141,2)="13",DATE(RIGHT(C141,4),12,31),C141),IPCA!$A:$D,4,FALSE),1)*D141))</f>
        <v/>
      </c>
      <c r="F141" s="3">
        <f>IF(C141="","",IFERROR(AVERAGEIF(E$5:$E141,"&gt;="&amp;_xlfn.PERCENTILE.EXC(E$5:$E141,0.2)),0))</f>
        <v>0</v>
      </c>
      <c r="G141" s="99">
        <f>IF(C141="","",IFERROR(AVERAGEIF($E$5:E141,"&gt;"&amp;0,$E$5:E141),0))</f>
        <v>0</v>
      </c>
      <c r="O141" s="106">
        <f t="shared" si="5"/>
        <v>38352</v>
      </c>
      <c r="P141" s="3">
        <f>'Remunerações de Contribuição'!E144</f>
        <v>0</v>
      </c>
    </row>
    <row r="142" spans="2:16" x14ac:dyDescent="0.35">
      <c r="B142" s="2">
        <v>138</v>
      </c>
      <c r="C142" s="5">
        <f t="shared" si="4"/>
        <v>38383</v>
      </c>
      <c r="D142" s="6">
        <f>VLOOKUP(C142,'Remunerações de Contribuição'!$D$7:$E$391,2,FALSE)</f>
        <v>0</v>
      </c>
      <c r="E142" s="3" t="str">
        <f>IF(D142=0,"",IF(IF(ISTEXT(C142),DATE(RIGHT(C142,4),12,31),C142)&lt;$J$1,"",IFERROR(VLOOKUP(IF(LEFT(C142,2)="13",DATE(RIGHT(C142,4),12,31),C142),IPCA!$A:$D,4,FALSE),1)*D142))</f>
        <v/>
      </c>
      <c r="F142" s="3">
        <f>IF(C142="","",IFERROR(AVERAGEIF(E$5:$E142,"&gt;="&amp;_xlfn.PERCENTILE.EXC(E$5:$E142,0.2)),0))</f>
        <v>0</v>
      </c>
      <c r="G142" s="99">
        <f>IF(C142="","",IFERROR(AVERAGEIF($E$5:E142,"&gt;"&amp;0,$E$5:E142),0))</f>
        <v>0</v>
      </c>
      <c r="O142" s="106">
        <f t="shared" si="5"/>
        <v>38383</v>
      </c>
      <c r="P142" s="3">
        <f>'Remunerações de Contribuição'!E145</f>
        <v>0</v>
      </c>
    </row>
    <row r="143" spans="2:16" x14ac:dyDescent="0.35">
      <c r="B143" s="2">
        <v>139</v>
      </c>
      <c r="C143" s="5">
        <f t="shared" si="4"/>
        <v>38411</v>
      </c>
      <c r="D143" s="6">
        <f>VLOOKUP(C143,'Remunerações de Contribuição'!$D$7:$E$391,2,FALSE)</f>
        <v>0</v>
      </c>
      <c r="E143" s="3" t="str">
        <f>IF(D143=0,"",IF(IF(ISTEXT(C143),DATE(RIGHT(C143,4),12,31),C143)&lt;$J$1,"",IFERROR(VLOOKUP(IF(LEFT(C143,2)="13",DATE(RIGHT(C143,4),12,31),C143),IPCA!$A:$D,4,FALSE),1)*D143))</f>
        <v/>
      </c>
      <c r="F143" s="3">
        <f>IF(C143="","",IFERROR(AVERAGEIF(E$5:$E143,"&gt;="&amp;_xlfn.PERCENTILE.EXC(E$5:$E143,0.2)),0))</f>
        <v>0</v>
      </c>
      <c r="G143" s="99">
        <f>IF(C143="","",IFERROR(AVERAGEIF($E$5:E143,"&gt;"&amp;0,$E$5:E143),0))</f>
        <v>0</v>
      </c>
      <c r="O143" s="106">
        <f t="shared" si="5"/>
        <v>38411</v>
      </c>
      <c r="P143" s="3">
        <f>'Remunerações de Contribuição'!E146</f>
        <v>0</v>
      </c>
    </row>
    <row r="144" spans="2:16" x14ac:dyDescent="0.35">
      <c r="B144" s="2">
        <v>140</v>
      </c>
      <c r="C144" s="5">
        <f t="shared" si="4"/>
        <v>38442</v>
      </c>
      <c r="D144" s="6">
        <f>VLOOKUP(C144,'Remunerações de Contribuição'!$D$7:$E$391,2,FALSE)</f>
        <v>0</v>
      </c>
      <c r="E144" s="3" t="str">
        <f>IF(D144=0,"",IF(IF(ISTEXT(C144),DATE(RIGHT(C144,4),12,31),C144)&lt;$J$1,"",IFERROR(VLOOKUP(IF(LEFT(C144,2)="13",DATE(RIGHT(C144,4),12,31),C144),IPCA!$A:$D,4,FALSE),1)*D144))</f>
        <v/>
      </c>
      <c r="F144" s="3">
        <f>IF(C144="","",IFERROR(AVERAGEIF(E$5:$E144,"&gt;="&amp;_xlfn.PERCENTILE.EXC(E$5:$E144,0.2)),0))</f>
        <v>0</v>
      </c>
      <c r="G144" s="99">
        <f>IF(C144="","",IFERROR(AVERAGEIF($E$5:E144,"&gt;"&amp;0,$E$5:E144),0))</f>
        <v>0</v>
      </c>
      <c r="O144" s="106">
        <f t="shared" si="5"/>
        <v>38442</v>
      </c>
      <c r="P144" s="3">
        <f>'Remunerações de Contribuição'!E147</f>
        <v>0</v>
      </c>
    </row>
    <row r="145" spans="2:16" x14ac:dyDescent="0.35">
      <c r="B145" s="2">
        <v>141</v>
      </c>
      <c r="C145" s="5">
        <f t="shared" si="4"/>
        <v>38472</v>
      </c>
      <c r="D145" s="6">
        <f>VLOOKUP(C145,'Remunerações de Contribuição'!$D$7:$E$391,2,FALSE)</f>
        <v>0</v>
      </c>
      <c r="E145" s="3" t="str">
        <f>IF(D145=0,"",IF(IF(ISTEXT(C145),DATE(RIGHT(C145,4),12,31),C145)&lt;$J$1,"",IFERROR(VLOOKUP(IF(LEFT(C145,2)="13",DATE(RIGHT(C145,4),12,31),C145),IPCA!$A:$D,4,FALSE),1)*D145))</f>
        <v/>
      </c>
      <c r="F145" s="3">
        <f>IF(C145="","",IFERROR(AVERAGEIF(E$5:$E145,"&gt;="&amp;_xlfn.PERCENTILE.EXC(E$5:$E145,0.2)),0))</f>
        <v>0</v>
      </c>
      <c r="G145" s="99">
        <f>IF(C145="","",IFERROR(AVERAGEIF($E$5:E145,"&gt;"&amp;0,$E$5:E145),0))</f>
        <v>0</v>
      </c>
      <c r="O145" s="106">
        <f t="shared" si="5"/>
        <v>38472</v>
      </c>
      <c r="P145" s="3">
        <f>'Remunerações de Contribuição'!E148</f>
        <v>0</v>
      </c>
    </row>
    <row r="146" spans="2:16" x14ac:dyDescent="0.35">
      <c r="B146" s="2">
        <v>142</v>
      </c>
      <c r="C146" s="5">
        <f t="shared" si="4"/>
        <v>38503</v>
      </c>
      <c r="D146" s="6">
        <f>VLOOKUP(C146,'Remunerações de Contribuição'!$D$7:$E$391,2,FALSE)</f>
        <v>0</v>
      </c>
      <c r="E146" s="3" t="str">
        <f>IF(D146=0,"",IF(IF(ISTEXT(C146),DATE(RIGHT(C146,4),12,31),C146)&lt;$J$1,"",IFERROR(VLOOKUP(IF(LEFT(C146,2)="13",DATE(RIGHT(C146,4),12,31),C146),IPCA!$A:$D,4,FALSE),1)*D146))</f>
        <v/>
      </c>
      <c r="F146" s="3">
        <f>IF(C146="","",IFERROR(AVERAGEIF(E$5:$E146,"&gt;="&amp;_xlfn.PERCENTILE.EXC(E$5:$E146,0.2)),0))</f>
        <v>0</v>
      </c>
      <c r="G146" s="99">
        <f>IF(C146="","",IFERROR(AVERAGEIF($E$5:E146,"&gt;"&amp;0,$E$5:E146),0))</f>
        <v>0</v>
      </c>
      <c r="O146" s="106">
        <f t="shared" si="5"/>
        <v>38503</v>
      </c>
      <c r="P146" s="3">
        <f>'Remunerações de Contribuição'!E149</f>
        <v>0</v>
      </c>
    </row>
    <row r="147" spans="2:16" x14ac:dyDescent="0.35">
      <c r="B147" s="2">
        <v>143</v>
      </c>
      <c r="C147" s="5">
        <f t="shared" si="4"/>
        <v>38533</v>
      </c>
      <c r="D147" s="6">
        <f>VLOOKUP(C147,'Remunerações de Contribuição'!$D$7:$E$391,2,FALSE)</f>
        <v>0</v>
      </c>
      <c r="E147" s="3" t="str">
        <f>IF(D147=0,"",IF(IF(ISTEXT(C147),DATE(RIGHT(C147,4),12,31),C147)&lt;$J$1,"",IFERROR(VLOOKUP(IF(LEFT(C147,2)="13",DATE(RIGHT(C147,4),12,31),C147),IPCA!$A:$D,4,FALSE),1)*D147))</f>
        <v/>
      </c>
      <c r="F147" s="3">
        <f>IF(C147="","",IFERROR(AVERAGEIF(E$5:$E147,"&gt;="&amp;_xlfn.PERCENTILE.EXC(E$5:$E147,0.2)),0))</f>
        <v>0</v>
      </c>
      <c r="G147" s="99">
        <f>IF(C147="","",IFERROR(AVERAGEIF($E$5:E147,"&gt;"&amp;0,$E$5:E147),0))</f>
        <v>0</v>
      </c>
      <c r="O147" s="106">
        <f t="shared" si="5"/>
        <v>38533</v>
      </c>
      <c r="P147" s="3">
        <f>'Remunerações de Contribuição'!E150</f>
        <v>0</v>
      </c>
    </row>
    <row r="148" spans="2:16" x14ac:dyDescent="0.35">
      <c r="B148" s="2">
        <v>144</v>
      </c>
      <c r="C148" s="5">
        <f t="shared" si="4"/>
        <v>38564</v>
      </c>
      <c r="D148" s="6">
        <f>VLOOKUP(C148,'Remunerações de Contribuição'!$D$7:$E$391,2,FALSE)</f>
        <v>0</v>
      </c>
      <c r="E148" s="3" t="str">
        <f>IF(D148=0,"",IF(IF(ISTEXT(C148),DATE(RIGHT(C148,4),12,31),C148)&lt;$J$1,"",IFERROR(VLOOKUP(IF(LEFT(C148,2)="13",DATE(RIGHT(C148,4),12,31),C148),IPCA!$A:$D,4,FALSE),1)*D148))</f>
        <v/>
      </c>
      <c r="F148" s="3">
        <f>IF(C148="","",IFERROR(AVERAGEIF(E$5:$E148,"&gt;="&amp;_xlfn.PERCENTILE.EXC(E$5:$E148,0.2)),0))</f>
        <v>0</v>
      </c>
      <c r="G148" s="99">
        <f>IF(C148="","",IFERROR(AVERAGEIF($E$5:E148,"&gt;"&amp;0,$E$5:E148),0))</f>
        <v>0</v>
      </c>
      <c r="O148" s="106">
        <f t="shared" si="5"/>
        <v>38564</v>
      </c>
      <c r="P148" s="3">
        <f>'Remunerações de Contribuição'!E151</f>
        <v>0</v>
      </c>
    </row>
    <row r="149" spans="2:16" x14ac:dyDescent="0.35">
      <c r="B149" s="2">
        <v>145</v>
      </c>
      <c r="C149" s="5">
        <f t="shared" si="4"/>
        <v>38595</v>
      </c>
      <c r="D149" s="6">
        <f>VLOOKUP(C149,'Remunerações de Contribuição'!$D$7:$E$391,2,FALSE)</f>
        <v>0</v>
      </c>
      <c r="E149" s="3" t="str">
        <f>IF(D149=0,"",IF(IF(ISTEXT(C149),DATE(RIGHT(C149,4),12,31),C149)&lt;$J$1,"",IFERROR(VLOOKUP(IF(LEFT(C149,2)="13",DATE(RIGHT(C149,4),12,31),C149),IPCA!$A:$D,4,FALSE),1)*D149))</f>
        <v/>
      </c>
      <c r="F149" s="3">
        <f>IF(C149="","",IFERROR(AVERAGEIF(E$5:$E149,"&gt;="&amp;_xlfn.PERCENTILE.EXC(E$5:$E149,0.2)),0))</f>
        <v>0</v>
      </c>
      <c r="G149" s="99">
        <f>IF(C149="","",IFERROR(AVERAGEIF($E$5:E149,"&gt;"&amp;0,$E$5:E149),0))</f>
        <v>0</v>
      </c>
      <c r="O149" s="106">
        <f t="shared" si="5"/>
        <v>38595</v>
      </c>
      <c r="P149" s="3">
        <f>'Remunerações de Contribuição'!E152</f>
        <v>0</v>
      </c>
    </row>
    <row r="150" spans="2:16" x14ac:dyDescent="0.35">
      <c r="B150" s="2">
        <v>146</v>
      </c>
      <c r="C150" s="5">
        <f t="shared" si="4"/>
        <v>38625</v>
      </c>
      <c r="D150" s="6">
        <f>VLOOKUP(C150,'Remunerações de Contribuição'!$D$7:$E$391,2,FALSE)</f>
        <v>0</v>
      </c>
      <c r="E150" s="3" t="str">
        <f>IF(D150=0,"",IF(IF(ISTEXT(C150),DATE(RIGHT(C150,4),12,31),C150)&lt;$J$1,"",IFERROR(VLOOKUP(IF(LEFT(C150,2)="13",DATE(RIGHT(C150,4),12,31),C150),IPCA!$A:$D,4,FALSE),1)*D150))</f>
        <v/>
      </c>
      <c r="F150" s="3">
        <f>IF(C150="","",IFERROR(AVERAGEIF(E$5:$E150,"&gt;="&amp;_xlfn.PERCENTILE.EXC(E$5:$E150,0.2)),0))</f>
        <v>0</v>
      </c>
      <c r="G150" s="99">
        <f>IF(C150="","",IFERROR(AVERAGEIF($E$5:E150,"&gt;"&amp;0,$E$5:E150),0))</f>
        <v>0</v>
      </c>
      <c r="O150" s="106">
        <f t="shared" si="5"/>
        <v>38625</v>
      </c>
      <c r="P150" s="3">
        <f>'Remunerações de Contribuição'!E153</f>
        <v>0</v>
      </c>
    </row>
    <row r="151" spans="2:16" x14ac:dyDescent="0.35">
      <c r="B151" s="2">
        <v>147</v>
      </c>
      <c r="C151" s="5">
        <f t="shared" si="4"/>
        <v>38656</v>
      </c>
      <c r="D151" s="6">
        <f>VLOOKUP(C151,'Remunerações de Contribuição'!$D$7:$E$391,2,FALSE)</f>
        <v>0</v>
      </c>
      <c r="E151" s="3" t="str">
        <f>IF(D151=0,"",IF(IF(ISTEXT(C151),DATE(RIGHT(C151,4),12,31),C151)&lt;$J$1,"",IFERROR(VLOOKUP(IF(LEFT(C151,2)="13",DATE(RIGHT(C151,4),12,31),C151),IPCA!$A:$D,4,FALSE),1)*D151))</f>
        <v/>
      </c>
      <c r="F151" s="3">
        <f>IF(C151="","",IFERROR(AVERAGEIF(E$5:$E151,"&gt;="&amp;_xlfn.PERCENTILE.EXC(E$5:$E151,0.2)),0))</f>
        <v>0</v>
      </c>
      <c r="G151" s="99">
        <f>IF(C151="","",IFERROR(AVERAGEIF($E$5:E151,"&gt;"&amp;0,$E$5:E151),0))</f>
        <v>0</v>
      </c>
      <c r="O151" s="106">
        <f t="shared" si="5"/>
        <v>38656</v>
      </c>
      <c r="P151" s="3">
        <f>'Remunerações de Contribuição'!E154</f>
        <v>0</v>
      </c>
    </row>
    <row r="152" spans="2:16" x14ac:dyDescent="0.35">
      <c r="B152" s="2">
        <v>148</v>
      </c>
      <c r="C152" s="5">
        <f t="shared" si="4"/>
        <v>38686</v>
      </c>
      <c r="D152" s="6">
        <f>VLOOKUP(C152,'Remunerações de Contribuição'!$D$7:$E$391,2,FALSE)</f>
        <v>0</v>
      </c>
      <c r="E152" s="3" t="str">
        <f>IF(D152=0,"",IF(IF(ISTEXT(C152),DATE(RIGHT(C152,4),12,31),C152)&lt;$J$1,"",IFERROR(VLOOKUP(IF(LEFT(C152,2)="13",DATE(RIGHT(C152,4),12,31),C152),IPCA!$A:$D,4,FALSE),1)*D152))</f>
        <v/>
      </c>
      <c r="F152" s="3">
        <f>IF(C152="","",IFERROR(AVERAGEIF(E$5:$E152,"&gt;="&amp;_xlfn.PERCENTILE.EXC(E$5:$E152,0.2)),0))</f>
        <v>0</v>
      </c>
      <c r="G152" s="99">
        <f>IF(C152="","",IFERROR(AVERAGEIF($E$5:E152,"&gt;"&amp;0,$E$5:E152),0))</f>
        <v>0</v>
      </c>
      <c r="O152" s="106">
        <f t="shared" si="5"/>
        <v>38686</v>
      </c>
      <c r="P152" s="3">
        <f>'Remunerações de Contribuição'!E155</f>
        <v>0</v>
      </c>
    </row>
    <row r="153" spans="2:16" x14ac:dyDescent="0.35">
      <c r="B153" s="2">
        <v>149</v>
      </c>
      <c r="C153" s="5" t="str">
        <f t="shared" si="4"/>
        <v>13º 2005</v>
      </c>
      <c r="D153" s="6">
        <f>VLOOKUP(C153,'Remunerações de Contribuição'!$D$7:$E$391,2,FALSE)</f>
        <v>0</v>
      </c>
      <c r="E153" s="3" t="str">
        <f>IF(D153=0,"",IF(IF(ISTEXT(C153),DATE(RIGHT(C153,4),12,31),C153)&lt;$J$1,"",IFERROR(VLOOKUP(IF(LEFT(C153,2)="13",DATE(RIGHT(C153,4),12,31),C153),IPCA!$A:$D,4,FALSE),1)*D153))</f>
        <v/>
      </c>
      <c r="F153" s="3">
        <f>IF(C153="","",IFERROR(AVERAGEIF(E$5:$E153,"&gt;="&amp;_xlfn.PERCENTILE.EXC(E$5:$E153,0.2)),0))</f>
        <v>0</v>
      </c>
      <c r="G153" s="99">
        <f>IF(C153="","",IFERROR(AVERAGEIF($E$5:E153,"&gt;"&amp;0,$E$5:E153),0))</f>
        <v>0</v>
      </c>
      <c r="O153" s="106" t="str">
        <f t="shared" si="5"/>
        <v>13º 2005</v>
      </c>
      <c r="P153" s="3">
        <f>'Remunerações de Contribuição'!E156</f>
        <v>0</v>
      </c>
    </row>
    <row r="154" spans="2:16" x14ac:dyDescent="0.35">
      <c r="B154" s="2">
        <v>150</v>
      </c>
      <c r="C154" s="5">
        <f t="shared" si="4"/>
        <v>38717</v>
      </c>
      <c r="D154" s="6">
        <f>VLOOKUP(C154,'Remunerações de Contribuição'!$D$7:$E$391,2,FALSE)</f>
        <v>0</v>
      </c>
      <c r="E154" s="3" t="str">
        <f>IF(D154=0,"",IF(IF(ISTEXT(C154),DATE(RIGHT(C154,4),12,31),C154)&lt;$J$1,"",IFERROR(VLOOKUP(IF(LEFT(C154,2)="13",DATE(RIGHT(C154,4),12,31),C154),IPCA!$A:$D,4,FALSE),1)*D154))</f>
        <v/>
      </c>
      <c r="F154" s="3">
        <f>IF(C154="","",IFERROR(AVERAGEIF(E$5:$E154,"&gt;="&amp;_xlfn.PERCENTILE.EXC(E$5:$E154,0.2)),0))</f>
        <v>0</v>
      </c>
      <c r="G154" s="99">
        <f>IF(C154="","",IFERROR(AVERAGEIF($E$5:E154,"&gt;"&amp;0,$E$5:E154),0))</f>
        <v>0</v>
      </c>
      <c r="O154" s="106">
        <f t="shared" si="5"/>
        <v>38717</v>
      </c>
      <c r="P154" s="3">
        <f>'Remunerações de Contribuição'!E157</f>
        <v>0</v>
      </c>
    </row>
    <row r="155" spans="2:16" x14ac:dyDescent="0.35">
      <c r="B155" s="2">
        <v>151</v>
      </c>
      <c r="C155" s="5">
        <f t="shared" si="4"/>
        <v>38748</v>
      </c>
      <c r="D155" s="6">
        <f>VLOOKUP(C155,'Remunerações de Contribuição'!$D$7:$E$391,2,FALSE)</f>
        <v>0</v>
      </c>
      <c r="E155" s="3" t="str">
        <f>IF(D155=0,"",IF(IF(ISTEXT(C155),DATE(RIGHT(C155,4),12,31),C155)&lt;$J$1,"",IFERROR(VLOOKUP(IF(LEFT(C155,2)="13",DATE(RIGHT(C155,4),12,31),C155),IPCA!$A:$D,4,FALSE),1)*D155))</f>
        <v/>
      </c>
      <c r="F155" s="3">
        <f>IF(C155="","",IFERROR(AVERAGEIF(E$5:$E155,"&gt;="&amp;_xlfn.PERCENTILE.EXC(E$5:$E155,0.2)),0))</f>
        <v>0</v>
      </c>
      <c r="G155" s="99">
        <f>IF(C155="","",IFERROR(AVERAGEIF($E$5:E155,"&gt;"&amp;0,$E$5:E155),0))</f>
        <v>0</v>
      </c>
      <c r="O155" s="106">
        <f t="shared" si="5"/>
        <v>38748</v>
      </c>
      <c r="P155" s="3">
        <f>'Remunerações de Contribuição'!E158</f>
        <v>0</v>
      </c>
    </row>
    <row r="156" spans="2:16" x14ac:dyDescent="0.35">
      <c r="B156" s="2">
        <v>152</v>
      </c>
      <c r="C156" s="5">
        <f t="shared" si="4"/>
        <v>38776</v>
      </c>
      <c r="D156" s="6">
        <f>VLOOKUP(C156,'Remunerações de Contribuição'!$D$7:$E$391,2,FALSE)</f>
        <v>0</v>
      </c>
      <c r="E156" s="3" t="str">
        <f>IF(D156=0,"",IF(IF(ISTEXT(C156),DATE(RIGHT(C156,4),12,31),C156)&lt;$J$1,"",IFERROR(VLOOKUP(IF(LEFT(C156,2)="13",DATE(RIGHT(C156,4),12,31),C156),IPCA!$A:$D,4,FALSE),1)*D156))</f>
        <v/>
      </c>
      <c r="F156" s="3">
        <f>IF(C156="","",IFERROR(AVERAGEIF(E$5:$E156,"&gt;="&amp;_xlfn.PERCENTILE.EXC(E$5:$E156,0.2)),0))</f>
        <v>0</v>
      </c>
      <c r="G156" s="99">
        <f>IF(C156="","",IFERROR(AVERAGEIF($E$5:E156,"&gt;"&amp;0,$E$5:E156),0))</f>
        <v>0</v>
      </c>
      <c r="O156" s="106">
        <f t="shared" si="5"/>
        <v>38776</v>
      </c>
      <c r="P156" s="3">
        <f>'Remunerações de Contribuição'!E159</f>
        <v>0</v>
      </c>
    </row>
    <row r="157" spans="2:16" x14ac:dyDescent="0.35">
      <c r="B157" s="2">
        <v>153</v>
      </c>
      <c r="C157" s="5">
        <f t="shared" si="4"/>
        <v>38807</v>
      </c>
      <c r="D157" s="6">
        <f>VLOOKUP(C157,'Remunerações de Contribuição'!$D$7:$E$391,2,FALSE)</f>
        <v>0</v>
      </c>
      <c r="E157" s="3" t="str">
        <f>IF(D157=0,"",IF(IF(ISTEXT(C157),DATE(RIGHT(C157,4),12,31),C157)&lt;$J$1,"",IFERROR(VLOOKUP(IF(LEFT(C157,2)="13",DATE(RIGHT(C157,4),12,31),C157),IPCA!$A:$D,4,FALSE),1)*D157))</f>
        <v/>
      </c>
      <c r="F157" s="3">
        <f>IF(C157="","",IFERROR(AVERAGEIF(E$5:$E157,"&gt;="&amp;_xlfn.PERCENTILE.EXC(E$5:$E157,0.2)),0))</f>
        <v>0</v>
      </c>
      <c r="G157" s="99">
        <f>IF(C157="","",IFERROR(AVERAGEIF($E$5:E157,"&gt;"&amp;0,$E$5:E157),0))</f>
        <v>0</v>
      </c>
      <c r="O157" s="106">
        <f t="shared" si="5"/>
        <v>38807</v>
      </c>
      <c r="P157" s="3">
        <f>'Remunerações de Contribuição'!E160</f>
        <v>0</v>
      </c>
    </row>
    <row r="158" spans="2:16" x14ac:dyDescent="0.35">
      <c r="B158" s="2">
        <v>154</v>
      </c>
      <c r="C158" s="5">
        <f t="shared" si="4"/>
        <v>38837</v>
      </c>
      <c r="D158" s="6">
        <f>VLOOKUP(C158,'Remunerações de Contribuição'!$D$7:$E$391,2,FALSE)</f>
        <v>0</v>
      </c>
      <c r="E158" s="3" t="str">
        <f>IF(D158=0,"",IF(IF(ISTEXT(C158),DATE(RIGHT(C158,4),12,31),C158)&lt;$J$1,"",IFERROR(VLOOKUP(IF(LEFT(C158,2)="13",DATE(RIGHT(C158,4),12,31),C158),IPCA!$A:$D,4,FALSE),1)*D158))</f>
        <v/>
      </c>
      <c r="F158" s="3">
        <f>IF(C158="","",IFERROR(AVERAGEIF(E$5:$E158,"&gt;="&amp;_xlfn.PERCENTILE.EXC(E$5:$E158,0.2)),0))</f>
        <v>0</v>
      </c>
      <c r="G158" s="99">
        <f>IF(C158="","",IFERROR(AVERAGEIF($E$5:E158,"&gt;"&amp;0,$E$5:E158),0))</f>
        <v>0</v>
      </c>
      <c r="O158" s="106">
        <f t="shared" si="5"/>
        <v>38837</v>
      </c>
      <c r="P158" s="3">
        <f>'Remunerações de Contribuição'!E161</f>
        <v>0</v>
      </c>
    </row>
    <row r="159" spans="2:16" x14ac:dyDescent="0.35">
      <c r="B159" s="2">
        <v>155</v>
      </c>
      <c r="C159" s="5">
        <f t="shared" si="4"/>
        <v>38868</v>
      </c>
      <c r="D159" s="6">
        <f>VLOOKUP(C159,'Remunerações de Contribuição'!$D$7:$E$391,2,FALSE)</f>
        <v>0</v>
      </c>
      <c r="E159" s="3" t="str">
        <f>IF(D159=0,"",IF(IF(ISTEXT(C159),DATE(RIGHT(C159,4),12,31),C159)&lt;$J$1,"",IFERROR(VLOOKUP(IF(LEFT(C159,2)="13",DATE(RIGHT(C159,4),12,31),C159),IPCA!$A:$D,4,FALSE),1)*D159))</f>
        <v/>
      </c>
      <c r="F159" s="3">
        <f>IF(C159="","",IFERROR(AVERAGEIF(E$5:$E159,"&gt;="&amp;_xlfn.PERCENTILE.EXC(E$5:$E159,0.2)),0))</f>
        <v>0</v>
      </c>
      <c r="G159" s="99">
        <f>IF(C159="","",IFERROR(AVERAGEIF($E$5:E159,"&gt;"&amp;0,$E$5:E159),0))</f>
        <v>0</v>
      </c>
      <c r="O159" s="106">
        <f t="shared" si="5"/>
        <v>38868</v>
      </c>
      <c r="P159" s="3">
        <f>'Remunerações de Contribuição'!E162</f>
        <v>0</v>
      </c>
    </row>
    <row r="160" spans="2:16" x14ac:dyDescent="0.35">
      <c r="B160" s="2">
        <v>156</v>
      </c>
      <c r="C160" s="5">
        <f t="shared" si="4"/>
        <v>38898</v>
      </c>
      <c r="D160" s="6">
        <f>VLOOKUP(C160,'Remunerações de Contribuição'!$D$7:$E$391,2,FALSE)</f>
        <v>0</v>
      </c>
      <c r="E160" s="3" t="str">
        <f>IF(D160=0,"",IF(IF(ISTEXT(C160),DATE(RIGHT(C160,4),12,31),C160)&lt;$J$1,"",IFERROR(VLOOKUP(IF(LEFT(C160,2)="13",DATE(RIGHT(C160,4),12,31),C160),IPCA!$A:$D,4,FALSE),1)*D160))</f>
        <v/>
      </c>
      <c r="F160" s="3">
        <f>IF(C160="","",IFERROR(AVERAGEIF(E$5:$E160,"&gt;="&amp;_xlfn.PERCENTILE.EXC(E$5:$E160,0.2)),0))</f>
        <v>0</v>
      </c>
      <c r="G160" s="99">
        <f>IF(C160="","",IFERROR(AVERAGEIF($E$5:E160,"&gt;"&amp;0,$E$5:E160),0))</f>
        <v>0</v>
      </c>
      <c r="O160" s="106">
        <f t="shared" si="5"/>
        <v>38898</v>
      </c>
      <c r="P160" s="3">
        <f>'Remunerações de Contribuição'!E163</f>
        <v>0</v>
      </c>
    </row>
    <row r="161" spans="2:16" x14ac:dyDescent="0.35">
      <c r="B161" s="2">
        <v>157</v>
      </c>
      <c r="C161" s="5">
        <f t="shared" si="4"/>
        <v>38929</v>
      </c>
      <c r="D161" s="6">
        <f>VLOOKUP(C161,'Remunerações de Contribuição'!$D$7:$E$391,2,FALSE)</f>
        <v>0</v>
      </c>
      <c r="E161" s="3" t="str">
        <f>IF(D161=0,"",IF(IF(ISTEXT(C161),DATE(RIGHT(C161,4),12,31),C161)&lt;$J$1,"",IFERROR(VLOOKUP(IF(LEFT(C161,2)="13",DATE(RIGHT(C161,4),12,31),C161),IPCA!$A:$D,4,FALSE),1)*D161))</f>
        <v/>
      </c>
      <c r="F161" s="3">
        <f>IF(C161="","",IFERROR(AVERAGEIF(E$5:$E161,"&gt;="&amp;_xlfn.PERCENTILE.EXC(E$5:$E161,0.2)),0))</f>
        <v>0</v>
      </c>
      <c r="G161" s="99">
        <f>IF(C161="","",IFERROR(AVERAGEIF($E$5:E161,"&gt;"&amp;0,$E$5:E161),0))</f>
        <v>0</v>
      </c>
      <c r="O161" s="106">
        <f t="shared" si="5"/>
        <v>38929</v>
      </c>
      <c r="P161" s="3">
        <f>'Remunerações de Contribuição'!E164</f>
        <v>0</v>
      </c>
    </row>
    <row r="162" spans="2:16" x14ac:dyDescent="0.35">
      <c r="B162" s="2">
        <v>158</v>
      </c>
      <c r="C162" s="5">
        <f t="shared" si="4"/>
        <v>38960</v>
      </c>
      <c r="D162" s="6">
        <f>VLOOKUP(C162,'Remunerações de Contribuição'!$D$7:$E$391,2,FALSE)</f>
        <v>0</v>
      </c>
      <c r="E162" s="3" t="str">
        <f>IF(D162=0,"",IF(IF(ISTEXT(C162),DATE(RIGHT(C162,4),12,31),C162)&lt;$J$1,"",IFERROR(VLOOKUP(IF(LEFT(C162,2)="13",DATE(RIGHT(C162,4),12,31),C162),IPCA!$A:$D,4,FALSE),1)*D162))</f>
        <v/>
      </c>
      <c r="F162" s="3">
        <f>IF(C162="","",IFERROR(AVERAGEIF(E$5:$E162,"&gt;="&amp;_xlfn.PERCENTILE.EXC(E$5:$E162,0.2)),0))</f>
        <v>0</v>
      </c>
      <c r="G162" s="99">
        <f>IF(C162="","",IFERROR(AVERAGEIF($E$5:E162,"&gt;"&amp;0,$E$5:E162),0))</f>
        <v>0</v>
      </c>
      <c r="O162" s="106">
        <f t="shared" si="5"/>
        <v>38960</v>
      </c>
      <c r="P162" s="3">
        <f>'Remunerações de Contribuição'!E165</f>
        <v>0</v>
      </c>
    </row>
    <row r="163" spans="2:16" x14ac:dyDescent="0.35">
      <c r="B163" s="2">
        <v>159</v>
      </c>
      <c r="C163" s="5">
        <f t="shared" si="4"/>
        <v>38990</v>
      </c>
      <c r="D163" s="6">
        <f>VLOOKUP(C163,'Remunerações de Contribuição'!$D$7:$E$391,2,FALSE)</f>
        <v>0</v>
      </c>
      <c r="E163" s="3" t="str">
        <f>IF(D163=0,"",IF(IF(ISTEXT(C163),DATE(RIGHT(C163,4),12,31),C163)&lt;$J$1,"",IFERROR(VLOOKUP(IF(LEFT(C163,2)="13",DATE(RIGHT(C163,4),12,31),C163),IPCA!$A:$D,4,FALSE),1)*D163))</f>
        <v/>
      </c>
      <c r="F163" s="3">
        <f>IF(C163="","",IFERROR(AVERAGEIF(E$5:$E163,"&gt;="&amp;_xlfn.PERCENTILE.EXC(E$5:$E163,0.2)),0))</f>
        <v>0</v>
      </c>
      <c r="G163" s="99">
        <f>IF(C163="","",IFERROR(AVERAGEIF($E$5:E163,"&gt;"&amp;0,$E$5:E163),0))</f>
        <v>0</v>
      </c>
      <c r="O163" s="106">
        <f t="shared" si="5"/>
        <v>38990</v>
      </c>
      <c r="P163" s="3">
        <f>'Remunerações de Contribuição'!E166</f>
        <v>0</v>
      </c>
    </row>
    <row r="164" spans="2:16" x14ac:dyDescent="0.35">
      <c r="B164" s="2">
        <v>160</v>
      </c>
      <c r="C164" s="5">
        <f t="shared" si="4"/>
        <v>39021</v>
      </c>
      <c r="D164" s="6">
        <f>VLOOKUP(C164,'Remunerações de Contribuição'!$D$7:$E$391,2,FALSE)</f>
        <v>0</v>
      </c>
      <c r="E164" s="3" t="str">
        <f>IF(D164=0,"",IF(IF(ISTEXT(C164),DATE(RIGHT(C164,4),12,31),C164)&lt;$J$1,"",IFERROR(VLOOKUP(IF(LEFT(C164,2)="13",DATE(RIGHT(C164,4),12,31),C164),IPCA!$A:$D,4,FALSE),1)*D164))</f>
        <v/>
      </c>
      <c r="F164" s="3">
        <f>IF(C164="","",IFERROR(AVERAGEIF(E$5:$E164,"&gt;="&amp;_xlfn.PERCENTILE.EXC(E$5:$E164,0.2)),0))</f>
        <v>0</v>
      </c>
      <c r="G164" s="99">
        <f>IF(C164="","",IFERROR(AVERAGEIF($E$5:E164,"&gt;"&amp;0,$E$5:E164),0))</f>
        <v>0</v>
      </c>
      <c r="O164" s="106">
        <f t="shared" si="5"/>
        <v>39021</v>
      </c>
      <c r="P164" s="3">
        <f>'Remunerações de Contribuição'!E167</f>
        <v>0</v>
      </c>
    </row>
    <row r="165" spans="2:16" x14ac:dyDescent="0.35">
      <c r="B165" s="2">
        <v>161</v>
      </c>
      <c r="C165" s="5">
        <f t="shared" si="4"/>
        <v>39051</v>
      </c>
      <c r="D165" s="6">
        <f>VLOOKUP(C165,'Remunerações de Contribuição'!$D$7:$E$391,2,FALSE)</f>
        <v>0</v>
      </c>
      <c r="E165" s="3" t="str">
        <f>IF(D165=0,"",IF(IF(ISTEXT(C165),DATE(RIGHT(C165,4),12,31),C165)&lt;$J$1,"",IFERROR(VLOOKUP(IF(LEFT(C165,2)="13",DATE(RIGHT(C165,4),12,31),C165),IPCA!$A:$D,4,FALSE),1)*D165))</f>
        <v/>
      </c>
      <c r="F165" s="3">
        <f>IF(C165="","",IFERROR(AVERAGEIF(E$5:$E165,"&gt;="&amp;_xlfn.PERCENTILE.EXC(E$5:$E165,0.2)),0))</f>
        <v>0</v>
      </c>
      <c r="G165" s="99">
        <f>IF(C165="","",IFERROR(AVERAGEIF($E$5:E165,"&gt;"&amp;0,$E$5:E165),0))</f>
        <v>0</v>
      </c>
      <c r="O165" s="106">
        <f t="shared" si="5"/>
        <v>39051</v>
      </c>
      <c r="P165" s="3">
        <f>'Remunerações de Contribuição'!E168</f>
        <v>0</v>
      </c>
    </row>
    <row r="166" spans="2:16" x14ac:dyDescent="0.35">
      <c r="B166" s="2">
        <v>162</v>
      </c>
      <c r="C166" s="5" t="str">
        <f t="shared" si="4"/>
        <v>13º 2006</v>
      </c>
      <c r="D166" s="6">
        <f>VLOOKUP(C166,'Remunerações de Contribuição'!$D$7:$E$391,2,FALSE)</f>
        <v>0</v>
      </c>
      <c r="E166" s="3" t="str">
        <f>IF(D166=0,"",IF(IF(ISTEXT(C166),DATE(RIGHT(C166,4),12,31),C166)&lt;$J$1,"",IFERROR(VLOOKUP(IF(LEFT(C166,2)="13",DATE(RIGHT(C166,4),12,31),C166),IPCA!$A:$D,4,FALSE),1)*D166))</f>
        <v/>
      </c>
      <c r="F166" s="3">
        <f>IF(C166="","",IFERROR(AVERAGEIF(E$5:$E166,"&gt;="&amp;_xlfn.PERCENTILE.EXC(E$5:$E166,0.2)),0))</f>
        <v>0</v>
      </c>
      <c r="G166" s="99">
        <f>IF(C166="","",IFERROR(AVERAGEIF($E$5:E166,"&gt;"&amp;0,$E$5:E166),0))</f>
        <v>0</v>
      </c>
      <c r="O166" s="106" t="str">
        <f t="shared" si="5"/>
        <v>13º 2006</v>
      </c>
      <c r="P166" s="3">
        <f>'Remunerações de Contribuição'!E169</f>
        <v>0</v>
      </c>
    </row>
    <row r="167" spans="2:16" x14ac:dyDescent="0.35">
      <c r="B167" s="2">
        <v>163</v>
      </c>
      <c r="C167" s="5">
        <f t="shared" si="4"/>
        <v>39082</v>
      </c>
      <c r="D167" s="6">
        <f>VLOOKUP(C167,'Remunerações de Contribuição'!$D$7:$E$391,2,FALSE)</f>
        <v>0</v>
      </c>
      <c r="E167" s="3" t="str">
        <f>IF(D167=0,"",IF(IF(ISTEXT(C167),DATE(RIGHT(C167,4),12,31),C167)&lt;$J$1,"",IFERROR(VLOOKUP(IF(LEFT(C167,2)="13",DATE(RIGHT(C167,4),12,31),C167),IPCA!$A:$D,4,FALSE),1)*D167))</f>
        <v/>
      </c>
      <c r="F167" s="3">
        <f>IF(C167="","",IFERROR(AVERAGEIF(E$5:$E167,"&gt;="&amp;_xlfn.PERCENTILE.EXC(E$5:$E167,0.2)),0))</f>
        <v>0</v>
      </c>
      <c r="G167" s="99">
        <f>IF(C167="","",IFERROR(AVERAGEIF($E$5:E167,"&gt;"&amp;0,$E$5:E167),0))</f>
        <v>0</v>
      </c>
      <c r="O167" s="106">
        <f t="shared" si="5"/>
        <v>39082</v>
      </c>
      <c r="P167" s="3">
        <f>'Remunerações de Contribuição'!E170</f>
        <v>0</v>
      </c>
    </row>
    <row r="168" spans="2:16" x14ac:dyDescent="0.35">
      <c r="B168" s="2">
        <v>164</v>
      </c>
      <c r="C168" s="5">
        <f t="shared" si="4"/>
        <v>39113</v>
      </c>
      <c r="D168" s="6">
        <f>VLOOKUP(C168,'Remunerações de Contribuição'!$D$7:$E$391,2,FALSE)</f>
        <v>0</v>
      </c>
      <c r="E168" s="3" t="str">
        <f>IF(D168=0,"",IF(IF(ISTEXT(C168),DATE(RIGHT(C168,4),12,31),C168)&lt;$J$1,"",IFERROR(VLOOKUP(IF(LEFT(C168,2)="13",DATE(RIGHT(C168,4),12,31),C168),IPCA!$A:$D,4,FALSE),1)*D168))</f>
        <v/>
      </c>
      <c r="F168" s="3">
        <f>IF(C168="","",IFERROR(AVERAGEIF(E$5:$E168,"&gt;="&amp;_xlfn.PERCENTILE.EXC(E$5:$E168,0.2)),0))</f>
        <v>0</v>
      </c>
      <c r="G168" s="99">
        <f>IF(C168="","",IFERROR(AVERAGEIF($E$5:E168,"&gt;"&amp;0,$E$5:E168),0))</f>
        <v>0</v>
      </c>
      <c r="O168" s="106">
        <f t="shared" si="5"/>
        <v>39113</v>
      </c>
      <c r="P168" s="3">
        <f>'Remunerações de Contribuição'!E171</f>
        <v>0</v>
      </c>
    </row>
    <row r="169" spans="2:16" x14ac:dyDescent="0.35">
      <c r="B169" s="2">
        <v>165</v>
      </c>
      <c r="C169" s="5">
        <f t="shared" si="4"/>
        <v>39141</v>
      </c>
      <c r="D169" s="6">
        <f>VLOOKUP(C169,'Remunerações de Contribuição'!$D$7:$E$391,2,FALSE)</f>
        <v>0</v>
      </c>
      <c r="E169" s="3" t="str">
        <f>IF(D169=0,"",IF(IF(ISTEXT(C169),DATE(RIGHT(C169,4),12,31),C169)&lt;$J$1,"",IFERROR(VLOOKUP(IF(LEFT(C169,2)="13",DATE(RIGHT(C169,4),12,31),C169),IPCA!$A:$D,4,FALSE),1)*D169))</f>
        <v/>
      </c>
      <c r="F169" s="3">
        <f>IF(C169="","",IFERROR(AVERAGEIF(E$5:$E169,"&gt;="&amp;_xlfn.PERCENTILE.EXC(E$5:$E169,0.2)),0))</f>
        <v>0</v>
      </c>
      <c r="G169" s="99">
        <f>IF(C169="","",IFERROR(AVERAGEIF($E$5:E169,"&gt;"&amp;0,$E$5:E169),0))</f>
        <v>0</v>
      </c>
      <c r="O169" s="106">
        <f t="shared" si="5"/>
        <v>39141</v>
      </c>
      <c r="P169" s="3">
        <f>'Remunerações de Contribuição'!E172</f>
        <v>0</v>
      </c>
    </row>
    <row r="170" spans="2:16" x14ac:dyDescent="0.35">
      <c r="B170" s="2">
        <v>166</v>
      </c>
      <c r="C170" s="5">
        <f t="shared" si="4"/>
        <v>39172</v>
      </c>
      <c r="D170" s="6">
        <f>VLOOKUP(C170,'Remunerações de Contribuição'!$D$7:$E$391,2,FALSE)</f>
        <v>0</v>
      </c>
      <c r="E170" s="3" t="str">
        <f>IF(D170=0,"",IF(IF(ISTEXT(C170),DATE(RIGHT(C170,4),12,31),C170)&lt;$J$1,"",IFERROR(VLOOKUP(IF(LEFT(C170,2)="13",DATE(RIGHT(C170,4),12,31),C170),IPCA!$A:$D,4,FALSE),1)*D170))</f>
        <v/>
      </c>
      <c r="F170" s="3">
        <f>IF(C170="","",IFERROR(AVERAGEIF(E$5:$E170,"&gt;="&amp;_xlfn.PERCENTILE.EXC(E$5:$E170,0.2)),0))</f>
        <v>0</v>
      </c>
      <c r="G170" s="99">
        <f>IF(C170="","",IFERROR(AVERAGEIF($E$5:E170,"&gt;"&amp;0,$E$5:E170),0))</f>
        <v>0</v>
      </c>
      <c r="O170" s="106">
        <f t="shared" si="5"/>
        <v>39172</v>
      </c>
      <c r="P170" s="3">
        <f>'Remunerações de Contribuição'!E173</f>
        <v>0</v>
      </c>
    </row>
    <row r="171" spans="2:16" x14ac:dyDescent="0.35">
      <c r="B171" s="2">
        <v>167</v>
      </c>
      <c r="C171" s="5">
        <f t="shared" si="4"/>
        <v>39202</v>
      </c>
      <c r="D171" s="6">
        <f>VLOOKUP(C171,'Remunerações de Contribuição'!$D$7:$E$391,2,FALSE)</f>
        <v>0</v>
      </c>
      <c r="E171" s="3" t="str">
        <f>IF(D171=0,"",IF(IF(ISTEXT(C171),DATE(RIGHT(C171,4),12,31),C171)&lt;$J$1,"",IFERROR(VLOOKUP(IF(LEFT(C171,2)="13",DATE(RIGHT(C171,4),12,31),C171),IPCA!$A:$D,4,FALSE),1)*D171))</f>
        <v/>
      </c>
      <c r="F171" s="3">
        <f>IF(C171="","",IFERROR(AVERAGEIF(E$5:$E171,"&gt;="&amp;_xlfn.PERCENTILE.EXC(E$5:$E171,0.2)),0))</f>
        <v>0</v>
      </c>
      <c r="G171" s="99">
        <f>IF(C171="","",IFERROR(AVERAGEIF($E$5:E171,"&gt;"&amp;0,$E$5:E171),0))</f>
        <v>0</v>
      </c>
      <c r="O171" s="106">
        <f t="shared" si="5"/>
        <v>39202</v>
      </c>
      <c r="P171" s="3">
        <f>'Remunerações de Contribuição'!E174</f>
        <v>0</v>
      </c>
    </row>
    <row r="172" spans="2:16" x14ac:dyDescent="0.35">
      <c r="B172" s="2">
        <v>168</v>
      </c>
      <c r="C172" s="5">
        <f t="shared" si="4"/>
        <v>39233</v>
      </c>
      <c r="D172" s="6">
        <f>VLOOKUP(C172,'Remunerações de Contribuição'!$D$7:$E$391,2,FALSE)</f>
        <v>0</v>
      </c>
      <c r="E172" s="3" t="str">
        <f>IF(D172=0,"",IF(IF(ISTEXT(C172),DATE(RIGHT(C172,4),12,31),C172)&lt;$J$1,"",IFERROR(VLOOKUP(IF(LEFT(C172,2)="13",DATE(RIGHT(C172,4),12,31),C172),IPCA!$A:$D,4,FALSE),1)*D172))</f>
        <v/>
      </c>
      <c r="F172" s="3">
        <f>IF(C172="","",IFERROR(AVERAGEIF(E$5:$E172,"&gt;="&amp;_xlfn.PERCENTILE.EXC(E$5:$E172,0.2)),0))</f>
        <v>0</v>
      </c>
      <c r="G172" s="99">
        <f>IF(C172="","",IFERROR(AVERAGEIF($E$5:E172,"&gt;"&amp;0,$E$5:E172),0))</f>
        <v>0</v>
      </c>
      <c r="O172" s="106">
        <f t="shared" si="5"/>
        <v>39233</v>
      </c>
      <c r="P172" s="3">
        <f>'Remunerações de Contribuição'!E175</f>
        <v>0</v>
      </c>
    </row>
    <row r="173" spans="2:16" x14ac:dyDescent="0.35">
      <c r="B173" s="2">
        <v>169</v>
      </c>
      <c r="C173" s="5">
        <f t="shared" si="4"/>
        <v>39263</v>
      </c>
      <c r="D173" s="6">
        <f>VLOOKUP(C173,'Remunerações de Contribuição'!$D$7:$E$391,2,FALSE)</f>
        <v>0</v>
      </c>
      <c r="E173" s="3" t="str">
        <f>IF(D173=0,"",IF(IF(ISTEXT(C173),DATE(RIGHT(C173,4),12,31),C173)&lt;$J$1,"",IFERROR(VLOOKUP(IF(LEFT(C173,2)="13",DATE(RIGHT(C173,4),12,31),C173),IPCA!$A:$D,4,FALSE),1)*D173))</f>
        <v/>
      </c>
      <c r="F173" s="3">
        <f>IF(C173="","",IFERROR(AVERAGEIF(E$5:$E173,"&gt;="&amp;_xlfn.PERCENTILE.EXC(E$5:$E173,0.2)),0))</f>
        <v>0</v>
      </c>
      <c r="G173" s="99">
        <f>IF(C173="","",IFERROR(AVERAGEIF($E$5:E173,"&gt;"&amp;0,$E$5:E173),0))</f>
        <v>0</v>
      </c>
      <c r="O173" s="106">
        <f t="shared" si="5"/>
        <v>39263</v>
      </c>
      <c r="P173" s="3">
        <f>'Remunerações de Contribuição'!E176</f>
        <v>0</v>
      </c>
    </row>
    <row r="174" spans="2:16" x14ac:dyDescent="0.35">
      <c r="B174" s="2">
        <v>170</v>
      </c>
      <c r="C174" s="5">
        <f t="shared" si="4"/>
        <v>39294</v>
      </c>
      <c r="D174" s="6">
        <f>VLOOKUP(C174,'Remunerações de Contribuição'!$D$7:$E$391,2,FALSE)</f>
        <v>0</v>
      </c>
      <c r="E174" s="3" t="str">
        <f>IF(D174=0,"",IF(IF(ISTEXT(C174),DATE(RIGHT(C174,4),12,31),C174)&lt;$J$1,"",IFERROR(VLOOKUP(IF(LEFT(C174,2)="13",DATE(RIGHT(C174,4),12,31),C174),IPCA!$A:$D,4,FALSE),1)*D174))</f>
        <v/>
      </c>
      <c r="F174" s="3">
        <f>IF(C174="","",IFERROR(AVERAGEIF(E$5:$E174,"&gt;="&amp;_xlfn.PERCENTILE.EXC(E$5:$E174,0.2)),0))</f>
        <v>0</v>
      </c>
      <c r="G174" s="99">
        <f>IF(C174="","",IFERROR(AVERAGEIF($E$5:E174,"&gt;"&amp;0,$E$5:E174),0))</f>
        <v>0</v>
      </c>
      <c r="O174" s="106">
        <f t="shared" si="5"/>
        <v>39294</v>
      </c>
      <c r="P174" s="3">
        <f>'Remunerações de Contribuição'!E177</f>
        <v>0</v>
      </c>
    </row>
    <row r="175" spans="2:16" x14ac:dyDescent="0.35">
      <c r="B175" s="2">
        <v>171</v>
      </c>
      <c r="C175" s="5">
        <f t="shared" si="4"/>
        <v>39325</v>
      </c>
      <c r="D175" s="6">
        <f>VLOOKUP(C175,'Remunerações de Contribuição'!$D$7:$E$391,2,FALSE)</f>
        <v>0</v>
      </c>
      <c r="E175" s="3" t="str">
        <f>IF(D175=0,"",IF(IF(ISTEXT(C175),DATE(RIGHT(C175,4),12,31),C175)&lt;$J$1,"",IFERROR(VLOOKUP(IF(LEFT(C175,2)="13",DATE(RIGHT(C175,4),12,31),C175),IPCA!$A:$D,4,FALSE),1)*D175))</f>
        <v/>
      </c>
      <c r="F175" s="3">
        <f>IF(C175="","",IFERROR(AVERAGEIF(E$5:$E175,"&gt;="&amp;_xlfn.PERCENTILE.EXC(E$5:$E175,0.2)),0))</f>
        <v>0</v>
      </c>
      <c r="G175" s="99">
        <f>IF(C175="","",IFERROR(AVERAGEIF($E$5:E175,"&gt;"&amp;0,$E$5:E175),0))</f>
        <v>0</v>
      </c>
      <c r="O175" s="106">
        <f t="shared" si="5"/>
        <v>39325</v>
      </c>
      <c r="P175" s="3">
        <f>'Remunerações de Contribuição'!E178</f>
        <v>0</v>
      </c>
    </row>
    <row r="176" spans="2:16" x14ac:dyDescent="0.35">
      <c r="B176" s="2">
        <v>172</v>
      </c>
      <c r="C176" s="5">
        <f t="shared" si="4"/>
        <v>39355</v>
      </c>
      <c r="D176" s="6">
        <f>VLOOKUP(C176,'Remunerações de Contribuição'!$D$7:$E$391,2,FALSE)</f>
        <v>0</v>
      </c>
      <c r="E176" s="3" t="str">
        <f>IF(D176=0,"",IF(IF(ISTEXT(C176),DATE(RIGHT(C176,4),12,31),C176)&lt;$J$1,"",IFERROR(VLOOKUP(IF(LEFT(C176,2)="13",DATE(RIGHT(C176,4),12,31),C176),IPCA!$A:$D,4,FALSE),1)*D176))</f>
        <v/>
      </c>
      <c r="F176" s="3">
        <f>IF(C176="","",IFERROR(AVERAGEIF(E$5:$E176,"&gt;="&amp;_xlfn.PERCENTILE.EXC(E$5:$E176,0.2)),0))</f>
        <v>0</v>
      </c>
      <c r="G176" s="99">
        <f>IF(C176="","",IFERROR(AVERAGEIF($E$5:E176,"&gt;"&amp;0,$E$5:E176),0))</f>
        <v>0</v>
      </c>
      <c r="O176" s="106">
        <f t="shared" si="5"/>
        <v>39355</v>
      </c>
      <c r="P176" s="3">
        <f>'Remunerações de Contribuição'!E179</f>
        <v>0</v>
      </c>
    </row>
    <row r="177" spans="2:16" x14ac:dyDescent="0.35">
      <c r="B177" s="2">
        <v>173</v>
      </c>
      <c r="C177" s="5">
        <f t="shared" si="4"/>
        <v>39386</v>
      </c>
      <c r="D177" s="6">
        <f>VLOOKUP(C177,'Remunerações de Contribuição'!$D$7:$E$391,2,FALSE)</f>
        <v>0</v>
      </c>
      <c r="E177" s="3" t="str">
        <f>IF(D177=0,"",IF(IF(ISTEXT(C177),DATE(RIGHT(C177,4),12,31),C177)&lt;$J$1,"",IFERROR(VLOOKUP(IF(LEFT(C177,2)="13",DATE(RIGHT(C177,4),12,31),C177),IPCA!$A:$D,4,FALSE),1)*D177))</f>
        <v/>
      </c>
      <c r="F177" s="3">
        <f>IF(C177="","",IFERROR(AVERAGEIF(E$5:$E177,"&gt;="&amp;_xlfn.PERCENTILE.EXC(E$5:$E177,0.2)),0))</f>
        <v>0</v>
      </c>
      <c r="G177" s="99">
        <f>IF(C177="","",IFERROR(AVERAGEIF($E$5:E177,"&gt;"&amp;0,$E$5:E177),0))</f>
        <v>0</v>
      </c>
      <c r="O177" s="106">
        <f t="shared" si="5"/>
        <v>39386</v>
      </c>
      <c r="P177" s="3">
        <f>'Remunerações de Contribuição'!E180</f>
        <v>0</v>
      </c>
    </row>
    <row r="178" spans="2:16" x14ac:dyDescent="0.35">
      <c r="B178" s="2">
        <v>174</v>
      </c>
      <c r="C178" s="5">
        <f t="shared" si="4"/>
        <v>39416</v>
      </c>
      <c r="D178" s="6">
        <f>VLOOKUP(C178,'Remunerações de Contribuição'!$D$7:$E$391,2,FALSE)</f>
        <v>0</v>
      </c>
      <c r="E178" s="3" t="str">
        <f>IF(D178=0,"",IF(IF(ISTEXT(C178),DATE(RIGHT(C178,4),12,31),C178)&lt;$J$1,"",IFERROR(VLOOKUP(IF(LEFT(C178,2)="13",DATE(RIGHT(C178,4),12,31),C178),IPCA!$A:$D,4,FALSE),1)*D178))</f>
        <v/>
      </c>
      <c r="F178" s="3">
        <f>IF(C178="","",IFERROR(AVERAGEIF(E$5:$E178,"&gt;="&amp;_xlfn.PERCENTILE.EXC(E$5:$E178,0.2)),0))</f>
        <v>0</v>
      </c>
      <c r="G178" s="99">
        <f>IF(C178="","",IFERROR(AVERAGEIF($E$5:E178,"&gt;"&amp;0,$E$5:E178),0))</f>
        <v>0</v>
      </c>
      <c r="O178" s="106">
        <f t="shared" si="5"/>
        <v>39416</v>
      </c>
      <c r="P178" s="3">
        <f>'Remunerações de Contribuição'!E181</f>
        <v>0</v>
      </c>
    </row>
    <row r="179" spans="2:16" x14ac:dyDescent="0.35">
      <c r="B179" s="2">
        <v>175</v>
      </c>
      <c r="C179" s="5" t="str">
        <f t="shared" si="4"/>
        <v>13º 2007</v>
      </c>
      <c r="D179" s="6">
        <f>VLOOKUP(C179,'Remunerações de Contribuição'!$D$7:$E$391,2,FALSE)</f>
        <v>0</v>
      </c>
      <c r="E179" s="3" t="str">
        <f>IF(D179=0,"",IF(IF(ISTEXT(C179),DATE(RIGHT(C179,4),12,31),C179)&lt;$J$1,"",IFERROR(VLOOKUP(IF(LEFT(C179,2)="13",DATE(RIGHT(C179,4),12,31),C179),IPCA!$A:$D,4,FALSE),1)*D179))</f>
        <v/>
      </c>
      <c r="F179" s="3">
        <f>IF(C179="","",IFERROR(AVERAGEIF(E$5:$E179,"&gt;="&amp;_xlfn.PERCENTILE.EXC(E$5:$E179,0.2)),0))</f>
        <v>0</v>
      </c>
      <c r="G179" s="99">
        <f>IF(C179="","",IFERROR(AVERAGEIF($E$5:E179,"&gt;"&amp;0,$E$5:E179),0))</f>
        <v>0</v>
      </c>
      <c r="O179" s="106" t="str">
        <f t="shared" si="5"/>
        <v>13º 2007</v>
      </c>
      <c r="P179" s="3">
        <f>'Remunerações de Contribuição'!E182</f>
        <v>0</v>
      </c>
    </row>
    <row r="180" spans="2:16" x14ac:dyDescent="0.35">
      <c r="B180" s="2">
        <v>176</v>
      </c>
      <c r="C180" s="5">
        <f t="shared" si="4"/>
        <v>39447</v>
      </c>
      <c r="D180" s="6">
        <f>VLOOKUP(C180,'Remunerações de Contribuição'!$D$7:$E$391,2,FALSE)</f>
        <v>0</v>
      </c>
      <c r="E180" s="3" t="str">
        <f>IF(D180=0,"",IF(IF(ISTEXT(C180),DATE(RIGHT(C180,4),12,31),C180)&lt;$J$1,"",IFERROR(VLOOKUP(IF(LEFT(C180,2)="13",DATE(RIGHT(C180,4),12,31),C180),IPCA!$A:$D,4,FALSE),1)*D180))</f>
        <v/>
      </c>
      <c r="F180" s="3">
        <f>IF(C180="","",IFERROR(AVERAGEIF(E$5:$E180,"&gt;="&amp;_xlfn.PERCENTILE.EXC(E$5:$E180,0.2)),0))</f>
        <v>0</v>
      </c>
      <c r="G180" s="99">
        <f>IF(C180="","",IFERROR(AVERAGEIF($E$5:E180,"&gt;"&amp;0,$E$5:E180),0))</f>
        <v>0</v>
      </c>
      <c r="O180" s="106">
        <f t="shared" si="5"/>
        <v>39447</v>
      </c>
      <c r="P180" s="3">
        <f>'Remunerações de Contribuição'!E183</f>
        <v>0</v>
      </c>
    </row>
    <row r="181" spans="2:16" x14ac:dyDescent="0.35">
      <c r="B181" s="2">
        <v>177</v>
      </c>
      <c r="C181" s="5">
        <f t="shared" si="4"/>
        <v>39478</v>
      </c>
      <c r="D181" s="6">
        <f>VLOOKUP(C181,'Remunerações de Contribuição'!$D$7:$E$391,2,FALSE)</f>
        <v>0</v>
      </c>
      <c r="E181" s="3" t="str">
        <f>IF(D181=0,"",IF(IF(ISTEXT(C181),DATE(RIGHT(C181,4),12,31),C181)&lt;$J$1,"",IFERROR(VLOOKUP(IF(LEFT(C181,2)="13",DATE(RIGHT(C181,4),12,31),C181),IPCA!$A:$D,4,FALSE),1)*D181))</f>
        <v/>
      </c>
      <c r="F181" s="3">
        <f>IF(C181="","",IFERROR(AVERAGEIF(E$5:$E181,"&gt;="&amp;_xlfn.PERCENTILE.EXC(E$5:$E181,0.2)),0))</f>
        <v>0</v>
      </c>
      <c r="G181" s="99">
        <f>IF(C181="","",IFERROR(AVERAGEIF($E$5:E181,"&gt;"&amp;0,$E$5:E181),0))</f>
        <v>0</v>
      </c>
      <c r="O181" s="106">
        <f t="shared" si="5"/>
        <v>39478</v>
      </c>
      <c r="P181" s="3">
        <f>'Remunerações de Contribuição'!E184</f>
        <v>0</v>
      </c>
    </row>
    <row r="182" spans="2:16" x14ac:dyDescent="0.35">
      <c r="B182" s="2">
        <v>178</v>
      </c>
      <c r="C182" s="5">
        <f t="shared" si="4"/>
        <v>39507</v>
      </c>
      <c r="D182" s="6">
        <f>VLOOKUP(C182,'Remunerações de Contribuição'!$D$7:$E$391,2,FALSE)</f>
        <v>0</v>
      </c>
      <c r="E182" s="3" t="str">
        <f>IF(D182=0,"",IF(IF(ISTEXT(C182),DATE(RIGHT(C182,4),12,31),C182)&lt;$J$1,"",IFERROR(VLOOKUP(IF(LEFT(C182,2)="13",DATE(RIGHT(C182,4),12,31),C182),IPCA!$A:$D,4,FALSE),1)*D182))</f>
        <v/>
      </c>
      <c r="F182" s="3">
        <f>IF(C182="","",IFERROR(AVERAGEIF(E$5:$E182,"&gt;="&amp;_xlfn.PERCENTILE.EXC(E$5:$E182,0.2)),0))</f>
        <v>0</v>
      </c>
      <c r="G182" s="99">
        <f>IF(C182="","",IFERROR(AVERAGEIF($E$5:E182,"&gt;"&amp;0,$E$5:E182),0))</f>
        <v>0</v>
      </c>
      <c r="O182" s="106">
        <f t="shared" si="5"/>
        <v>39507</v>
      </c>
      <c r="P182" s="3">
        <f>'Remunerações de Contribuição'!E185</f>
        <v>0</v>
      </c>
    </row>
    <row r="183" spans="2:16" x14ac:dyDescent="0.35">
      <c r="B183" s="2">
        <v>179</v>
      </c>
      <c r="C183" s="5">
        <f t="shared" si="4"/>
        <v>39538</v>
      </c>
      <c r="D183" s="6">
        <f>VLOOKUP(C183,'Remunerações de Contribuição'!$D$7:$E$391,2,FALSE)</f>
        <v>0</v>
      </c>
      <c r="E183" s="3" t="str">
        <f>IF(D183=0,"",IF(IF(ISTEXT(C183),DATE(RIGHT(C183,4),12,31),C183)&lt;$J$1,"",IFERROR(VLOOKUP(IF(LEFT(C183,2)="13",DATE(RIGHT(C183,4),12,31),C183),IPCA!$A:$D,4,FALSE),1)*D183))</f>
        <v/>
      </c>
      <c r="F183" s="3">
        <f>IF(C183="","",IFERROR(AVERAGEIF(E$5:$E183,"&gt;="&amp;_xlfn.PERCENTILE.EXC(E$5:$E183,0.2)),0))</f>
        <v>0</v>
      </c>
      <c r="G183" s="99">
        <f>IF(C183="","",IFERROR(AVERAGEIF($E$5:E183,"&gt;"&amp;0,$E$5:E183),0))</f>
        <v>0</v>
      </c>
      <c r="O183" s="106">
        <f t="shared" si="5"/>
        <v>39538</v>
      </c>
      <c r="P183" s="3">
        <f>'Remunerações de Contribuição'!E186</f>
        <v>0</v>
      </c>
    </row>
    <row r="184" spans="2:16" x14ac:dyDescent="0.35">
      <c r="B184" s="2">
        <v>180</v>
      </c>
      <c r="C184" s="5">
        <f t="shared" si="4"/>
        <v>39568</v>
      </c>
      <c r="D184" s="6">
        <f>VLOOKUP(C184,'Remunerações de Contribuição'!$D$7:$E$391,2,FALSE)</f>
        <v>0</v>
      </c>
      <c r="E184" s="3" t="str">
        <f>IF(D184=0,"",IF(IF(ISTEXT(C184),DATE(RIGHT(C184,4),12,31),C184)&lt;$J$1,"",IFERROR(VLOOKUP(IF(LEFT(C184,2)="13",DATE(RIGHT(C184,4),12,31),C184),IPCA!$A:$D,4,FALSE),1)*D184))</f>
        <v/>
      </c>
      <c r="F184" s="3">
        <f>IF(C184="","",IFERROR(AVERAGEIF(E$5:$E184,"&gt;="&amp;_xlfn.PERCENTILE.EXC(E$5:$E184,0.2)),0))</f>
        <v>0</v>
      </c>
      <c r="G184" s="99">
        <f>IF(C184="","",IFERROR(AVERAGEIF($E$5:E184,"&gt;"&amp;0,$E$5:E184),0))</f>
        <v>0</v>
      </c>
      <c r="O184" s="106">
        <f t="shared" si="5"/>
        <v>39568</v>
      </c>
      <c r="P184" s="3">
        <f>'Remunerações de Contribuição'!E187</f>
        <v>0</v>
      </c>
    </row>
    <row r="185" spans="2:16" x14ac:dyDescent="0.35">
      <c r="B185" s="2">
        <v>181</v>
      </c>
      <c r="C185" s="5">
        <f t="shared" si="4"/>
        <v>39599</v>
      </c>
      <c r="D185" s="6">
        <f>VLOOKUP(C185,'Remunerações de Contribuição'!$D$7:$E$391,2,FALSE)</f>
        <v>0</v>
      </c>
      <c r="E185" s="3" t="str">
        <f>IF(D185=0,"",IF(IF(ISTEXT(C185),DATE(RIGHT(C185,4),12,31),C185)&lt;$J$1,"",IFERROR(VLOOKUP(IF(LEFT(C185,2)="13",DATE(RIGHT(C185,4),12,31),C185),IPCA!$A:$D,4,FALSE),1)*D185))</f>
        <v/>
      </c>
      <c r="F185" s="3">
        <f>IF(C185="","",IFERROR(AVERAGEIF(E$5:$E185,"&gt;="&amp;_xlfn.PERCENTILE.EXC(E$5:$E185,0.2)),0))</f>
        <v>0</v>
      </c>
      <c r="G185" s="99">
        <f>IF(C185="","",IFERROR(AVERAGEIF($E$5:E185,"&gt;"&amp;0,$E$5:E185),0))</f>
        <v>0</v>
      </c>
      <c r="O185" s="106">
        <f t="shared" si="5"/>
        <v>39599</v>
      </c>
      <c r="P185" s="3">
        <f>'Remunerações de Contribuição'!E188</f>
        <v>0</v>
      </c>
    </row>
    <row r="186" spans="2:16" x14ac:dyDescent="0.35">
      <c r="B186" s="2">
        <v>182</v>
      </c>
      <c r="C186" s="5">
        <f t="shared" si="4"/>
        <v>39629</v>
      </c>
      <c r="D186" s="6">
        <f>VLOOKUP(C186,'Remunerações de Contribuição'!$D$7:$E$391,2,FALSE)</f>
        <v>0</v>
      </c>
      <c r="E186" s="3" t="str">
        <f>IF(D186=0,"",IF(IF(ISTEXT(C186),DATE(RIGHT(C186,4),12,31),C186)&lt;$J$1,"",IFERROR(VLOOKUP(IF(LEFT(C186,2)="13",DATE(RIGHT(C186,4),12,31),C186),IPCA!$A:$D,4,FALSE),1)*D186))</f>
        <v/>
      </c>
      <c r="F186" s="3">
        <f>IF(C186="","",IFERROR(AVERAGEIF(E$5:$E186,"&gt;="&amp;_xlfn.PERCENTILE.EXC(E$5:$E186,0.2)),0))</f>
        <v>0</v>
      </c>
      <c r="G186" s="99">
        <f>IF(C186="","",IFERROR(AVERAGEIF($E$5:E186,"&gt;"&amp;0,$E$5:E186),0))</f>
        <v>0</v>
      </c>
      <c r="O186" s="106">
        <f t="shared" si="5"/>
        <v>39629</v>
      </c>
      <c r="P186" s="3">
        <f>'Remunerações de Contribuição'!E189</f>
        <v>0</v>
      </c>
    </row>
    <row r="187" spans="2:16" x14ac:dyDescent="0.35">
      <c r="B187" s="2">
        <v>183</v>
      </c>
      <c r="C187" s="5">
        <f t="shared" si="4"/>
        <v>39660</v>
      </c>
      <c r="D187" s="6">
        <f>VLOOKUP(C187,'Remunerações de Contribuição'!$D$7:$E$391,2,FALSE)</f>
        <v>0</v>
      </c>
      <c r="E187" s="3" t="str">
        <f>IF(D187=0,"",IF(IF(ISTEXT(C187),DATE(RIGHT(C187,4),12,31),C187)&lt;$J$1,"",IFERROR(VLOOKUP(IF(LEFT(C187,2)="13",DATE(RIGHT(C187,4),12,31),C187),IPCA!$A:$D,4,FALSE),1)*D187))</f>
        <v/>
      </c>
      <c r="F187" s="3">
        <f>IF(C187="","",IFERROR(AVERAGEIF(E$5:$E187,"&gt;="&amp;_xlfn.PERCENTILE.EXC(E$5:$E187,0.2)),0))</f>
        <v>0</v>
      </c>
      <c r="G187" s="99">
        <f>IF(C187="","",IFERROR(AVERAGEIF($E$5:E187,"&gt;"&amp;0,$E$5:E187),0))</f>
        <v>0</v>
      </c>
      <c r="O187" s="106">
        <f t="shared" si="5"/>
        <v>39660</v>
      </c>
      <c r="P187" s="3">
        <f>'Remunerações de Contribuição'!E190</f>
        <v>0</v>
      </c>
    </row>
    <row r="188" spans="2:16" x14ac:dyDescent="0.35">
      <c r="B188" s="2">
        <v>184</v>
      </c>
      <c r="C188" s="5">
        <f t="shared" si="4"/>
        <v>39691</v>
      </c>
      <c r="D188" s="6">
        <f>VLOOKUP(C188,'Remunerações de Contribuição'!$D$7:$E$391,2,FALSE)</f>
        <v>0</v>
      </c>
      <c r="E188" s="3" t="str">
        <f>IF(D188=0,"",IF(IF(ISTEXT(C188),DATE(RIGHT(C188,4),12,31),C188)&lt;$J$1,"",IFERROR(VLOOKUP(IF(LEFT(C188,2)="13",DATE(RIGHT(C188,4),12,31),C188),IPCA!$A:$D,4,FALSE),1)*D188))</f>
        <v/>
      </c>
      <c r="F188" s="3">
        <f>IF(C188="","",IFERROR(AVERAGEIF(E$5:$E188,"&gt;="&amp;_xlfn.PERCENTILE.EXC(E$5:$E188,0.2)),0))</f>
        <v>0</v>
      </c>
      <c r="G188" s="99">
        <f>IF(C188="","",IFERROR(AVERAGEIF($E$5:E188,"&gt;"&amp;0,$E$5:E188),0))</f>
        <v>0</v>
      </c>
      <c r="O188" s="106">
        <f t="shared" si="5"/>
        <v>39691</v>
      </c>
      <c r="P188" s="3">
        <f>'Remunerações de Contribuição'!E191</f>
        <v>0</v>
      </c>
    </row>
    <row r="189" spans="2:16" x14ac:dyDescent="0.35">
      <c r="B189" s="2">
        <v>185</v>
      </c>
      <c r="C189" s="5">
        <f t="shared" si="4"/>
        <v>39721</v>
      </c>
      <c r="D189" s="6">
        <f>VLOOKUP(C189,'Remunerações de Contribuição'!$D$7:$E$391,2,FALSE)</f>
        <v>0</v>
      </c>
      <c r="E189" s="3" t="str">
        <f>IF(D189=0,"",IF(IF(ISTEXT(C189),DATE(RIGHT(C189,4),12,31),C189)&lt;$J$1,"",IFERROR(VLOOKUP(IF(LEFT(C189,2)="13",DATE(RIGHT(C189,4),12,31),C189),IPCA!$A:$D,4,FALSE),1)*D189))</f>
        <v/>
      </c>
      <c r="F189" s="3">
        <f>IF(C189="","",IFERROR(AVERAGEIF(E$5:$E189,"&gt;="&amp;_xlfn.PERCENTILE.EXC(E$5:$E189,0.2)),0))</f>
        <v>0</v>
      </c>
      <c r="G189" s="99">
        <f>IF(C189="","",IFERROR(AVERAGEIF($E$5:E189,"&gt;"&amp;0,$E$5:E189),0))</f>
        <v>0</v>
      </c>
      <c r="O189" s="106">
        <f t="shared" si="5"/>
        <v>39721</v>
      </c>
      <c r="P189" s="3">
        <f>'Remunerações de Contribuição'!E192</f>
        <v>0</v>
      </c>
    </row>
    <row r="190" spans="2:16" x14ac:dyDescent="0.35">
      <c r="B190" s="2">
        <v>186</v>
      </c>
      <c r="C190" s="5">
        <f t="shared" si="4"/>
        <v>39752</v>
      </c>
      <c r="D190" s="6">
        <f>VLOOKUP(C190,'Remunerações de Contribuição'!$D$7:$E$391,2,FALSE)</f>
        <v>0</v>
      </c>
      <c r="E190" s="3" t="str">
        <f>IF(D190=0,"",IF(IF(ISTEXT(C190),DATE(RIGHT(C190,4),12,31),C190)&lt;$J$1,"",IFERROR(VLOOKUP(IF(LEFT(C190,2)="13",DATE(RIGHT(C190,4),12,31),C190),IPCA!$A:$D,4,FALSE),1)*D190))</f>
        <v/>
      </c>
      <c r="F190" s="3">
        <f>IF(C190="","",IFERROR(AVERAGEIF(E$5:$E190,"&gt;="&amp;_xlfn.PERCENTILE.EXC(E$5:$E190,0.2)),0))</f>
        <v>0</v>
      </c>
      <c r="G190" s="99">
        <f>IF(C190="","",IFERROR(AVERAGEIF($E$5:E190,"&gt;"&amp;0,$E$5:E190),0))</f>
        <v>0</v>
      </c>
      <c r="O190" s="106">
        <f t="shared" si="5"/>
        <v>39752</v>
      </c>
      <c r="P190" s="3">
        <f>'Remunerações de Contribuição'!E193</f>
        <v>0</v>
      </c>
    </row>
    <row r="191" spans="2:16" x14ac:dyDescent="0.35">
      <c r="B191" s="2">
        <v>187</v>
      </c>
      <c r="C191" s="5">
        <f t="shared" si="4"/>
        <v>39782</v>
      </c>
      <c r="D191" s="6">
        <f>VLOOKUP(C191,'Remunerações de Contribuição'!$D$7:$E$391,2,FALSE)</f>
        <v>0</v>
      </c>
      <c r="E191" s="3" t="str">
        <f>IF(D191=0,"",IF(IF(ISTEXT(C191),DATE(RIGHT(C191,4),12,31),C191)&lt;$J$1,"",IFERROR(VLOOKUP(IF(LEFT(C191,2)="13",DATE(RIGHT(C191,4),12,31),C191),IPCA!$A:$D,4,FALSE),1)*D191))</f>
        <v/>
      </c>
      <c r="F191" s="3">
        <f>IF(C191="","",IFERROR(AVERAGEIF(E$5:$E191,"&gt;="&amp;_xlfn.PERCENTILE.EXC(E$5:$E191,0.2)),0))</f>
        <v>0</v>
      </c>
      <c r="G191" s="99">
        <f>IF(C191="","",IFERROR(AVERAGEIF($E$5:E191,"&gt;"&amp;0,$E$5:E191),0))</f>
        <v>0</v>
      </c>
      <c r="O191" s="106">
        <f t="shared" si="5"/>
        <v>39782</v>
      </c>
      <c r="P191" s="3">
        <f>'Remunerações de Contribuição'!E194</f>
        <v>0</v>
      </c>
    </row>
    <row r="192" spans="2:16" x14ac:dyDescent="0.35">
      <c r="B192" s="2">
        <v>188</v>
      </c>
      <c r="C192" s="5" t="str">
        <f t="shared" si="4"/>
        <v>13º 2008</v>
      </c>
      <c r="D192" s="6">
        <f>VLOOKUP(C192,'Remunerações de Contribuição'!$D$7:$E$391,2,FALSE)</f>
        <v>0</v>
      </c>
      <c r="E192" s="3" t="str">
        <f>IF(D192=0,"",IF(IF(ISTEXT(C192),DATE(RIGHT(C192,4),12,31),C192)&lt;$J$1,"",IFERROR(VLOOKUP(IF(LEFT(C192,2)="13",DATE(RIGHT(C192,4),12,31),C192),IPCA!$A:$D,4,FALSE),1)*D192))</f>
        <v/>
      </c>
      <c r="F192" s="3">
        <f>IF(C192="","",IFERROR(AVERAGEIF(E$5:$E192,"&gt;="&amp;_xlfn.PERCENTILE.EXC(E$5:$E192,0.2)),0))</f>
        <v>0</v>
      </c>
      <c r="G192" s="99">
        <f>IF(C192="","",IFERROR(AVERAGEIF($E$5:E192,"&gt;"&amp;0,$E$5:E192),0))</f>
        <v>0</v>
      </c>
      <c r="O192" s="106" t="str">
        <f t="shared" si="5"/>
        <v>13º 2008</v>
      </c>
      <c r="P192" s="3">
        <f>'Remunerações de Contribuição'!E195</f>
        <v>0</v>
      </c>
    </row>
    <row r="193" spans="2:16" x14ac:dyDescent="0.35">
      <c r="B193" s="2">
        <v>189</v>
      </c>
      <c r="C193" s="5">
        <f t="shared" si="4"/>
        <v>39813</v>
      </c>
      <c r="D193" s="6">
        <f>VLOOKUP(C193,'Remunerações de Contribuição'!$D$7:$E$391,2,FALSE)</f>
        <v>0</v>
      </c>
      <c r="E193" s="3" t="str">
        <f>IF(D193=0,"",IF(IF(ISTEXT(C193),DATE(RIGHT(C193,4),12,31),C193)&lt;$J$1,"",IFERROR(VLOOKUP(IF(LEFT(C193,2)="13",DATE(RIGHT(C193,4),12,31),C193),IPCA!$A:$D,4,FALSE),1)*D193))</f>
        <v/>
      </c>
      <c r="F193" s="3">
        <f>IF(C193="","",IFERROR(AVERAGEIF(E$5:$E193,"&gt;="&amp;_xlfn.PERCENTILE.EXC(E$5:$E193,0.2)),0))</f>
        <v>0</v>
      </c>
      <c r="G193" s="99">
        <f>IF(C193="","",IFERROR(AVERAGEIF($E$5:E193,"&gt;"&amp;0,$E$5:E193),0))</f>
        <v>0</v>
      </c>
      <c r="O193" s="106">
        <f t="shared" si="5"/>
        <v>39813</v>
      </c>
      <c r="P193" s="3">
        <f>'Remunerações de Contribuição'!E196</f>
        <v>0</v>
      </c>
    </row>
    <row r="194" spans="2:16" x14ac:dyDescent="0.35">
      <c r="B194" s="2">
        <v>190</v>
      </c>
      <c r="C194" s="5">
        <f t="shared" si="4"/>
        <v>39844</v>
      </c>
      <c r="D194" s="6">
        <f>VLOOKUP(C194,'Remunerações de Contribuição'!$D$7:$E$391,2,FALSE)</f>
        <v>0</v>
      </c>
      <c r="E194" s="3" t="str">
        <f>IF(D194=0,"",IF(IF(ISTEXT(C194),DATE(RIGHT(C194,4),12,31),C194)&lt;$J$1,"",IFERROR(VLOOKUP(IF(LEFT(C194,2)="13",DATE(RIGHT(C194,4),12,31),C194),IPCA!$A:$D,4,FALSE),1)*D194))</f>
        <v/>
      </c>
      <c r="F194" s="3">
        <f>IF(C194="","",IFERROR(AVERAGEIF(E$5:$E194,"&gt;="&amp;_xlfn.PERCENTILE.EXC(E$5:$E194,0.2)),0))</f>
        <v>0</v>
      </c>
      <c r="G194" s="99">
        <f>IF(C194="","",IFERROR(AVERAGEIF($E$5:E194,"&gt;"&amp;0,$E$5:E194),0))</f>
        <v>0</v>
      </c>
      <c r="O194" s="106">
        <f t="shared" si="5"/>
        <v>39844</v>
      </c>
      <c r="P194" s="3">
        <f>'Remunerações de Contribuição'!E197</f>
        <v>0</v>
      </c>
    </row>
    <row r="195" spans="2:16" x14ac:dyDescent="0.35">
      <c r="B195" s="2">
        <v>191</v>
      </c>
      <c r="C195" s="5">
        <f t="shared" si="4"/>
        <v>39872</v>
      </c>
      <c r="D195" s="6">
        <f>VLOOKUP(C195,'Remunerações de Contribuição'!$D$7:$E$391,2,FALSE)</f>
        <v>0</v>
      </c>
      <c r="E195" s="3" t="str">
        <f>IF(D195=0,"",IF(IF(ISTEXT(C195),DATE(RIGHT(C195,4),12,31),C195)&lt;$J$1,"",IFERROR(VLOOKUP(IF(LEFT(C195,2)="13",DATE(RIGHT(C195,4),12,31),C195),IPCA!$A:$D,4,FALSE),1)*D195))</f>
        <v/>
      </c>
      <c r="F195" s="3">
        <f>IF(C195="","",IFERROR(AVERAGEIF(E$5:$E195,"&gt;="&amp;_xlfn.PERCENTILE.EXC(E$5:$E195,0.2)),0))</f>
        <v>0</v>
      </c>
      <c r="G195" s="99">
        <f>IF(C195="","",IFERROR(AVERAGEIF($E$5:E195,"&gt;"&amp;0,$E$5:E195),0))</f>
        <v>0</v>
      </c>
      <c r="O195" s="106">
        <f t="shared" si="5"/>
        <v>39872</v>
      </c>
      <c r="P195" s="3">
        <f>'Remunerações de Contribuição'!E198</f>
        <v>0</v>
      </c>
    </row>
    <row r="196" spans="2:16" x14ac:dyDescent="0.35">
      <c r="B196" s="2">
        <v>192</v>
      </c>
      <c r="C196" s="5">
        <f t="shared" si="4"/>
        <v>39903</v>
      </c>
      <c r="D196" s="6">
        <f>VLOOKUP(C196,'Remunerações de Contribuição'!$D$7:$E$391,2,FALSE)</f>
        <v>0</v>
      </c>
      <c r="E196" s="3" t="str">
        <f>IF(D196=0,"",IF(IF(ISTEXT(C196),DATE(RIGHT(C196,4),12,31),C196)&lt;$J$1,"",IFERROR(VLOOKUP(IF(LEFT(C196,2)="13",DATE(RIGHT(C196,4),12,31),C196),IPCA!$A:$D,4,FALSE),1)*D196))</f>
        <v/>
      </c>
      <c r="F196" s="3">
        <f>IF(C196="","",IFERROR(AVERAGEIF(E$5:$E196,"&gt;="&amp;_xlfn.PERCENTILE.EXC(E$5:$E196,0.2)),0))</f>
        <v>0</v>
      </c>
      <c r="G196" s="99">
        <f>IF(C196="","",IFERROR(AVERAGEIF($E$5:E196,"&gt;"&amp;0,$E$5:E196),0))</f>
        <v>0</v>
      </c>
      <c r="O196" s="106">
        <f t="shared" si="5"/>
        <v>39903</v>
      </c>
      <c r="P196" s="3">
        <f>'Remunerações de Contribuição'!E199</f>
        <v>0</v>
      </c>
    </row>
    <row r="197" spans="2:16" x14ac:dyDescent="0.35">
      <c r="B197" s="2">
        <v>193</v>
      </c>
      <c r="C197" s="5">
        <f t="shared" si="4"/>
        <v>39933</v>
      </c>
      <c r="D197" s="6">
        <f>VLOOKUP(C197,'Remunerações de Contribuição'!$D$7:$E$391,2,FALSE)</f>
        <v>0</v>
      </c>
      <c r="E197" s="3" t="str">
        <f>IF(D197=0,"",IF(IF(ISTEXT(C197),DATE(RIGHT(C197,4),12,31),C197)&lt;$J$1,"",IFERROR(VLOOKUP(IF(LEFT(C197,2)="13",DATE(RIGHT(C197,4),12,31),C197),IPCA!$A:$D,4,FALSE),1)*D197))</f>
        <v/>
      </c>
      <c r="F197" s="3">
        <f>IF(C197="","",IFERROR(AVERAGEIF(E$5:$E197,"&gt;="&amp;_xlfn.PERCENTILE.EXC(E$5:$E197,0.2)),0))</f>
        <v>0</v>
      </c>
      <c r="G197" s="99">
        <f>IF(C197="","",IFERROR(AVERAGEIF($E$5:E197,"&gt;"&amp;0,$E$5:E197),0))</f>
        <v>0</v>
      </c>
      <c r="O197" s="106">
        <f t="shared" si="5"/>
        <v>39933</v>
      </c>
      <c r="P197" s="3">
        <f>'Remunerações de Contribuição'!E200</f>
        <v>0</v>
      </c>
    </row>
    <row r="198" spans="2:16" x14ac:dyDescent="0.35">
      <c r="B198" s="2">
        <v>194</v>
      </c>
      <c r="C198" s="5">
        <f t="shared" si="4"/>
        <v>39964</v>
      </c>
      <c r="D198" s="6">
        <f>VLOOKUP(C198,'Remunerações de Contribuição'!$D$7:$E$391,2,FALSE)</f>
        <v>0</v>
      </c>
      <c r="E198" s="3" t="str">
        <f>IF(D198=0,"",IF(IF(ISTEXT(C198),DATE(RIGHT(C198,4),12,31),C198)&lt;$J$1,"",IFERROR(VLOOKUP(IF(LEFT(C198,2)="13",DATE(RIGHT(C198,4),12,31),C198),IPCA!$A:$D,4,FALSE),1)*D198))</f>
        <v/>
      </c>
      <c r="F198" s="3">
        <f>IF(C198="","",IFERROR(AVERAGEIF(E$5:$E198,"&gt;="&amp;_xlfn.PERCENTILE.EXC(E$5:$E198,0.2)),0))</f>
        <v>0</v>
      </c>
      <c r="G198" s="99">
        <f>IF(C198="","",IFERROR(AVERAGEIF($E$5:E198,"&gt;"&amp;0,$E$5:E198),0))</f>
        <v>0</v>
      </c>
      <c r="O198" s="106">
        <f t="shared" si="5"/>
        <v>39964</v>
      </c>
      <c r="P198" s="3">
        <f>'Remunerações de Contribuição'!E201</f>
        <v>0</v>
      </c>
    </row>
    <row r="199" spans="2:16" x14ac:dyDescent="0.35">
      <c r="B199" s="2">
        <v>195</v>
      </c>
      <c r="C199" s="5">
        <f t="shared" ref="C199:C262" si="6">IFERROR(IF(LEFT(C198,2)="13",DATE(RIGHT(C198,4),12,31),IF(EOMONTH(C198,1)&gt;$J$10,"",IF(MONTH(C198)=11,"13º "&amp;YEAR(C198),EOMONTH(C198,1)))),"")</f>
        <v>39994</v>
      </c>
      <c r="D199" s="6">
        <f>VLOOKUP(C199,'Remunerações de Contribuição'!$D$7:$E$391,2,FALSE)</f>
        <v>0</v>
      </c>
      <c r="E199" s="3" t="str">
        <f>IF(D199=0,"",IF(IF(ISTEXT(C199),DATE(RIGHT(C199,4),12,31),C199)&lt;$J$1,"",IFERROR(VLOOKUP(IF(LEFT(C199,2)="13",DATE(RIGHT(C199,4),12,31),C199),IPCA!$A:$D,4,FALSE),1)*D199))</f>
        <v/>
      </c>
      <c r="F199" s="3">
        <f>IF(C199="","",IFERROR(AVERAGEIF(E$5:$E199,"&gt;="&amp;_xlfn.PERCENTILE.EXC(E$5:$E199,0.2)),0))</f>
        <v>0</v>
      </c>
      <c r="G199" s="99">
        <f>IF(C199="","",IFERROR(AVERAGEIF($E$5:E199,"&gt;"&amp;0,$E$5:E199),0))</f>
        <v>0</v>
      </c>
      <c r="O199" s="106">
        <f t="shared" ref="O199:O262" si="7">IFERROR(IF(LEFT(O198,2)="13",DATE(RIGHT(O198,4),12,31),IF(EOMONTH(O198,1)&gt;$J$8,"",IF(MONTH(O198)=11,"13º "&amp;YEAR(O198),EOMONTH(O198,1)))),"")</f>
        <v>39994</v>
      </c>
      <c r="P199" s="3">
        <f>'Remunerações de Contribuição'!E202</f>
        <v>0</v>
      </c>
    </row>
    <row r="200" spans="2:16" x14ac:dyDescent="0.35">
      <c r="B200" s="2">
        <v>196</v>
      </c>
      <c r="C200" s="5">
        <f t="shared" si="6"/>
        <v>40025</v>
      </c>
      <c r="D200" s="6">
        <f>VLOOKUP(C200,'Remunerações de Contribuição'!$D$7:$E$391,2,FALSE)</f>
        <v>0</v>
      </c>
      <c r="E200" s="3" t="str">
        <f>IF(D200=0,"",IF(IF(ISTEXT(C200),DATE(RIGHT(C200,4),12,31),C200)&lt;$J$1,"",IFERROR(VLOOKUP(IF(LEFT(C200,2)="13",DATE(RIGHT(C200,4),12,31),C200),IPCA!$A:$D,4,FALSE),1)*D200))</f>
        <v/>
      </c>
      <c r="F200" s="3">
        <f>IF(C200="","",IFERROR(AVERAGEIF(E$5:$E200,"&gt;="&amp;_xlfn.PERCENTILE.EXC(E$5:$E200,0.2)),0))</f>
        <v>0</v>
      </c>
      <c r="G200" s="99">
        <f>IF(C200="","",IFERROR(AVERAGEIF($E$5:E200,"&gt;"&amp;0,$E$5:E200),0))</f>
        <v>0</v>
      </c>
      <c r="O200" s="106">
        <f t="shared" si="7"/>
        <v>40025</v>
      </c>
      <c r="P200" s="3">
        <f>'Remunerações de Contribuição'!E203</f>
        <v>0</v>
      </c>
    </row>
    <row r="201" spans="2:16" x14ac:dyDescent="0.35">
      <c r="B201" s="2">
        <v>197</v>
      </c>
      <c r="C201" s="5">
        <f t="shared" si="6"/>
        <v>40056</v>
      </c>
      <c r="D201" s="6">
        <f>VLOOKUP(C201,'Remunerações de Contribuição'!$D$7:$E$391,2,FALSE)</f>
        <v>0</v>
      </c>
      <c r="E201" s="3" t="str">
        <f>IF(D201=0,"",IF(IF(ISTEXT(C201),DATE(RIGHT(C201,4),12,31),C201)&lt;$J$1,"",IFERROR(VLOOKUP(IF(LEFT(C201,2)="13",DATE(RIGHT(C201,4),12,31),C201),IPCA!$A:$D,4,FALSE),1)*D201))</f>
        <v/>
      </c>
      <c r="F201" s="3">
        <f>IF(C201="","",IFERROR(AVERAGEIF(E$5:$E201,"&gt;="&amp;_xlfn.PERCENTILE.EXC(E$5:$E201,0.2)),0))</f>
        <v>0</v>
      </c>
      <c r="G201" s="99">
        <f>IF(C201="","",IFERROR(AVERAGEIF($E$5:E201,"&gt;"&amp;0,$E$5:E201),0))</f>
        <v>0</v>
      </c>
      <c r="O201" s="106">
        <f t="shared" si="7"/>
        <v>40056</v>
      </c>
      <c r="P201" s="3">
        <f>'Remunerações de Contribuição'!E204</f>
        <v>0</v>
      </c>
    </row>
    <row r="202" spans="2:16" x14ac:dyDescent="0.35">
      <c r="B202" s="2">
        <v>198</v>
      </c>
      <c r="C202" s="5">
        <f t="shared" si="6"/>
        <v>40086</v>
      </c>
      <c r="D202" s="6">
        <f>VLOOKUP(C202,'Remunerações de Contribuição'!$D$7:$E$391,2,FALSE)</f>
        <v>0</v>
      </c>
      <c r="E202" s="3" t="str">
        <f>IF(D202=0,"",IF(IF(ISTEXT(C202),DATE(RIGHT(C202,4),12,31),C202)&lt;$J$1,"",IFERROR(VLOOKUP(IF(LEFT(C202,2)="13",DATE(RIGHT(C202,4),12,31),C202),IPCA!$A:$D,4,FALSE),1)*D202))</f>
        <v/>
      </c>
      <c r="F202" s="3">
        <f>IF(C202="","",IFERROR(AVERAGEIF(E$5:$E202,"&gt;="&amp;_xlfn.PERCENTILE.EXC(E$5:$E202,0.2)),0))</f>
        <v>0</v>
      </c>
      <c r="G202" s="99">
        <f>IF(C202="","",IFERROR(AVERAGEIF($E$5:E202,"&gt;"&amp;0,$E$5:E202),0))</f>
        <v>0</v>
      </c>
      <c r="O202" s="106">
        <f t="shared" si="7"/>
        <v>40086</v>
      </c>
      <c r="P202" s="3">
        <f>'Remunerações de Contribuição'!E205</f>
        <v>0</v>
      </c>
    </row>
    <row r="203" spans="2:16" x14ac:dyDescent="0.35">
      <c r="B203" s="2">
        <v>199</v>
      </c>
      <c r="C203" s="5">
        <f t="shared" si="6"/>
        <v>40117</v>
      </c>
      <c r="D203" s="6">
        <f>VLOOKUP(C203,'Remunerações de Contribuição'!$D$7:$E$391,2,FALSE)</f>
        <v>0</v>
      </c>
      <c r="E203" s="3" t="str">
        <f>IF(D203=0,"",IF(IF(ISTEXT(C203),DATE(RIGHT(C203,4),12,31),C203)&lt;$J$1,"",IFERROR(VLOOKUP(IF(LEFT(C203,2)="13",DATE(RIGHT(C203,4),12,31),C203),IPCA!$A:$D,4,FALSE),1)*D203))</f>
        <v/>
      </c>
      <c r="F203" s="3">
        <f>IF(C203="","",IFERROR(AVERAGEIF(E$5:$E203,"&gt;="&amp;_xlfn.PERCENTILE.EXC(E$5:$E203,0.2)),0))</f>
        <v>0</v>
      </c>
      <c r="G203" s="99">
        <f>IF(C203="","",IFERROR(AVERAGEIF($E$5:E203,"&gt;"&amp;0,$E$5:E203),0))</f>
        <v>0</v>
      </c>
      <c r="O203" s="106">
        <f t="shared" si="7"/>
        <v>40117</v>
      </c>
      <c r="P203" s="3">
        <f>'Remunerações de Contribuição'!E206</f>
        <v>0</v>
      </c>
    </row>
    <row r="204" spans="2:16" x14ac:dyDescent="0.35">
      <c r="B204" s="2">
        <v>200</v>
      </c>
      <c r="C204" s="5">
        <f t="shared" si="6"/>
        <v>40147</v>
      </c>
      <c r="D204" s="6">
        <f>VLOOKUP(C204,'Remunerações de Contribuição'!$D$7:$E$391,2,FALSE)</f>
        <v>0</v>
      </c>
      <c r="E204" s="3" t="str">
        <f>IF(D204=0,"",IF(IF(ISTEXT(C204),DATE(RIGHT(C204,4),12,31),C204)&lt;$J$1,"",IFERROR(VLOOKUP(IF(LEFT(C204,2)="13",DATE(RIGHT(C204,4),12,31),C204),IPCA!$A:$D,4,FALSE),1)*D204))</f>
        <v/>
      </c>
      <c r="F204" s="3">
        <f>IF(C204="","",IFERROR(AVERAGEIF(E$5:$E204,"&gt;="&amp;_xlfn.PERCENTILE.EXC(E$5:$E204,0.2)),0))</f>
        <v>0</v>
      </c>
      <c r="G204" s="99">
        <f>IF(C204="","",IFERROR(AVERAGEIF($E$5:E204,"&gt;"&amp;0,$E$5:E204),0))</f>
        <v>0</v>
      </c>
      <c r="O204" s="106">
        <f t="shared" si="7"/>
        <v>40147</v>
      </c>
      <c r="P204" s="3">
        <f>'Remunerações de Contribuição'!E207</f>
        <v>0</v>
      </c>
    </row>
    <row r="205" spans="2:16" x14ac:dyDescent="0.35">
      <c r="B205" s="2">
        <v>201</v>
      </c>
      <c r="C205" s="5" t="str">
        <f t="shared" si="6"/>
        <v>13º 2009</v>
      </c>
      <c r="D205" s="6">
        <f>VLOOKUP(C205,'Remunerações de Contribuição'!$D$7:$E$391,2,FALSE)</f>
        <v>0</v>
      </c>
      <c r="E205" s="3" t="str">
        <f>IF(D205=0,"",IF(IF(ISTEXT(C205),DATE(RIGHT(C205,4),12,31),C205)&lt;$J$1,"",IFERROR(VLOOKUP(IF(LEFT(C205,2)="13",DATE(RIGHT(C205,4),12,31),C205),IPCA!$A:$D,4,FALSE),1)*D205))</f>
        <v/>
      </c>
      <c r="F205" s="3">
        <f>IF(C205="","",IFERROR(AVERAGEIF(E$5:$E205,"&gt;="&amp;_xlfn.PERCENTILE.EXC(E$5:$E205,0.2)),0))</f>
        <v>0</v>
      </c>
      <c r="G205" s="99">
        <f>IF(C205="","",IFERROR(AVERAGEIF($E$5:E205,"&gt;"&amp;0,$E$5:E205),0))</f>
        <v>0</v>
      </c>
      <c r="O205" s="106" t="str">
        <f t="shared" si="7"/>
        <v>13º 2009</v>
      </c>
      <c r="P205" s="3">
        <f>'Remunerações de Contribuição'!E208</f>
        <v>0</v>
      </c>
    </row>
    <row r="206" spans="2:16" x14ac:dyDescent="0.35">
      <c r="B206" s="2">
        <v>202</v>
      </c>
      <c r="C206" s="5">
        <f t="shared" si="6"/>
        <v>40178</v>
      </c>
      <c r="D206" s="6">
        <f>VLOOKUP(C206,'Remunerações de Contribuição'!$D$7:$E$391,2,FALSE)</f>
        <v>0</v>
      </c>
      <c r="E206" s="3" t="str">
        <f>IF(D206=0,"",IF(IF(ISTEXT(C206),DATE(RIGHT(C206,4),12,31),C206)&lt;$J$1,"",IFERROR(VLOOKUP(IF(LEFT(C206,2)="13",DATE(RIGHT(C206,4),12,31),C206),IPCA!$A:$D,4,FALSE),1)*D206))</f>
        <v/>
      </c>
      <c r="F206" s="3">
        <f>IF(C206="","",IFERROR(AVERAGEIF(E$5:$E206,"&gt;="&amp;_xlfn.PERCENTILE.EXC(E$5:$E206,0.2)),0))</f>
        <v>0</v>
      </c>
      <c r="G206" s="99">
        <f>IF(C206="","",IFERROR(AVERAGEIF($E$5:E206,"&gt;"&amp;0,$E$5:E206),0))</f>
        <v>0</v>
      </c>
      <c r="O206" s="106">
        <f t="shared" si="7"/>
        <v>40178</v>
      </c>
      <c r="P206" s="3">
        <f>'Remunerações de Contribuição'!E209</f>
        <v>0</v>
      </c>
    </row>
    <row r="207" spans="2:16" x14ac:dyDescent="0.35">
      <c r="B207" s="2">
        <v>203</v>
      </c>
      <c r="C207" s="5">
        <f t="shared" si="6"/>
        <v>40209</v>
      </c>
      <c r="D207" s="6">
        <f>VLOOKUP(C207,'Remunerações de Contribuição'!$D$7:$E$391,2,FALSE)</f>
        <v>0</v>
      </c>
      <c r="E207" s="3" t="str">
        <f>IF(D207=0,"",IF(IF(ISTEXT(C207),DATE(RIGHT(C207,4),12,31),C207)&lt;$J$1,"",IFERROR(VLOOKUP(IF(LEFT(C207,2)="13",DATE(RIGHT(C207,4),12,31),C207),IPCA!$A:$D,4,FALSE),1)*D207))</f>
        <v/>
      </c>
      <c r="F207" s="3">
        <f>IF(C207="","",IFERROR(AVERAGEIF(E$5:$E207,"&gt;="&amp;_xlfn.PERCENTILE.EXC(E$5:$E207,0.2)),0))</f>
        <v>0</v>
      </c>
      <c r="G207" s="99">
        <f>IF(C207="","",IFERROR(AVERAGEIF($E$5:E207,"&gt;"&amp;0,$E$5:E207),0))</f>
        <v>0</v>
      </c>
      <c r="O207" s="106">
        <f t="shared" si="7"/>
        <v>40209</v>
      </c>
      <c r="P207" s="3">
        <f>'Remunerações de Contribuição'!E210</f>
        <v>0</v>
      </c>
    </row>
    <row r="208" spans="2:16" x14ac:dyDescent="0.35">
      <c r="B208" s="2">
        <v>204</v>
      </c>
      <c r="C208" s="5">
        <f t="shared" si="6"/>
        <v>40237</v>
      </c>
      <c r="D208" s="6">
        <f>VLOOKUP(C208,'Remunerações de Contribuição'!$D$7:$E$391,2,FALSE)</f>
        <v>0</v>
      </c>
      <c r="E208" s="3" t="str">
        <f>IF(D208=0,"",IF(IF(ISTEXT(C208),DATE(RIGHT(C208,4),12,31),C208)&lt;$J$1,"",IFERROR(VLOOKUP(IF(LEFT(C208,2)="13",DATE(RIGHT(C208,4),12,31),C208),IPCA!$A:$D,4,FALSE),1)*D208))</f>
        <v/>
      </c>
      <c r="F208" s="3">
        <f>IF(C208="","",IFERROR(AVERAGEIF(E$5:$E208,"&gt;="&amp;_xlfn.PERCENTILE.EXC(E$5:$E208,0.2)),0))</f>
        <v>0</v>
      </c>
      <c r="G208" s="99">
        <f>IF(C208="","",IFERROR(AVERAGEIF($E$5:E208,"&gt;"&amp;0,$E$5:E208),0))</f>
        <v>0</v>
      </c>
      <c r="O208" s="106">
        <f t="shared" si="7"/>
        <v>40237</v>
      </c>
      <c r="P208" s="3">
        <f>'Remunerações de Contribuição'!E211</f>
        <v>0</v>
      </c>
    </row>
    <row r="209" spans="2:16" x14ac:dyDescent="0.35">
      <c r="B209" s="2">
        <v>205</v>
      </c>
      <c r="C209" s="5">
        <f t="shared" si="6"/>
        <v>40268</v>
      </c>
      <c r="D209" s="6">
        <f>VLOOKUP(C209,'Remunerações de Contribuição'!$D$7:$E$391,2,FALSE)</f>
        <v>0</v>
      </c>
      <c r="E209" s="3" t="str">
        <f>IF(D209=0,"",IF(IF(ISTEXT(C209),DATE(RIGHT(C209,4),12,31),C209)&lt;$J$1,"",IFERROR(VLOOKUP(IF(LEFT(C209,2)="13",DATE(RIGHT(C209,4),12,31),C209),IPCA!$A:$D,4,FALSE),1)*D209))</f>
        <v/>
      </c>
      <c r="F209" s="3">
        <f>IF(C209="","",IFERROR(AVERAGEIF(E$5:$E209,"&gt;="&amp;_xlfn.PERCENTILE.EXC(E$5:$E209,0.2)),0))</f>
        <v>0</v>
      </c>
      <c r="G209" s="99">
        <f>IF(C209="","",IFERROR(AVERAGEIF($E$5:E209,"&gt;"&amp;0,$E$5:E209),0))</f>
        <v>0</v>
      </c>
      <c r="O209" s="106">
        <f t="shared" si="7"/>
        <v>40268</v>
      </c>
      <c r="P209" s="3">
        <f>'Remunerações de Contribuição'!E212</f>
        <v>0</v>
      </c>
    </row>
    <row r="210" spans="2:16" x14ac:dyDescent="0.35">
      <c r="B210" s="2">
        <v>206</v>
      </c>
      <c r="C210" s="5">
        <f t="shared" si="6"/>
        <v>40298</v>
      </c>
      <c r="D210" s="6">
        <f>VLOOKUP(C210,'Remunerações de Contribuição'!$D$7:$E$391,2,FALSE)</f>
        <v>0</v>
      </c>
      <c r="E210" s="3" t="str">
        <f>IF(D210=0,"",IF(IF(ISTEXT(C210),DATE(RIGHT(C210,4),12,31),C210)&lt;$J$1,"",IFERROR(VLOOKUP(IF(LEFT(C210,2)="13",DATE(RIGHT(C210,4),12,31),C210),IPCA!$A:$D,4,FALSE),1)*D210))</f>
        <v/>
      </c>
      <c r="F210" s="3">
        <f>IF(C210="","",IFERROR(AVERAGEIF(E$5:$E210,"&gt;="&amp;_xlfn.PERCENTILE.EXC(E$5:$E210,0.2)),0))</f>
        <v>0</v>
      </c>
      <c r="G210" s="99">
        <f>IF(C210="","",IFERROR(AVERAGEIF($E$5:E210,"&gt;"&amp;0,$E$5:E210),0))</f>
        <v>0</v>
      </c>
      <c r="O210" s="106">
        <f t="shared" si="7"/>
        <v>40298</v>
      </c>
      <c r="P210" s="3">
        <f>'Remunerações de Contribuição'!E213</f>
        <v>0</v>
      </c>
    </row>
    <row r="211" spans="2:16" x14ac:dyDescent="0.35">
      <c r="B211" s="2">
        <v>207</v>
      </c>
      <c r="C211" s="5">
        <f t="shared" si="6"/>
        <v>40329</v>
      </c>
      <c r="D211" s="6">
        <f>VLOOKUP(C211,'Remunerações de Contribuição'!$D$7:$E$391,2,FALSE)</f>
        <v>0</v>
      </c>
      <c r="E211" s="3" t="str">
        <f>IF(D211=0,"",IF(IF(ISTEXT(C211),DATE(RIGHT(C211,4),12,31),C211)&lt;$J$1,"",IFERROR(VLOOKUP(IF(LEFT(C211,2)="13",DATE(RIGHT(C211,4),12,31),C211),IPCA!$A:$D,4,FALSE),1)*D211))</f>
        <v/>
      </c>
      <c r="F211" s="3">
        <f>IF(C211="","",IFERROR(AVERAGEIF(E$5:$E211,"&gt;="&amp;_xlfn.PERCENTILE.EXC(E$5:$E211,0.2)),0))</f>
        <v>0</v>
      </c>
      <c r="G211" s="99">
        <f>IF(C211="","",IFERROR(AVERAGEIF($E$5:E211,"&gt;"&amp;0,$E$5:E211),0))</f>
        <v>0</v>
      </c>
      <c r="O211" s="106">
        <f t="shared" si="7"/>
        <v>40329</v>
      </c>
      <c r="P211" s="3">
        <f>'Remunerações de Contribuição'!E214</f>
        <v>0</v>
      </c>
    </row>
    <row r="212" spans="2:16" x14ac:dyDescent="0.35">
      <c r="B212" s="2">
        <v>208</v>
      </c>
      <c r="C212" s="5">
        <f t="shared" si="6"/>
        <v>40359</v>
      </c>
      <c r="D212" s="6">
        <f>VLOOKUP(C212,'Remunerações de Contribuição'!$D$7:$E$391,2,FALSE)</f>
        <v>0</v>
      </c>
      <c r="E212" s="3" t="str">
        <f>IF(D212=0,"",IF(IF(ISTEXT(C212),DATE(RIGHT(C212,4),12,31),C212)&lt;$J$1,"",IFERROR(VLOOKUP(IF(LEFT(C212,2)="13",DATE(RIGHT(C212,4),12,31),C212),IPCA!$A:$D,4,FALSE),1)*D212))</f>
        <v/>
      </c>
      <c r="F212" s="3">
        <f>IF(C212="","",IFERROR(AVERAGEIF(E$5:$E212,"&gt;="&amp;_xlfn.PERCENTILE.EXC(E$5:$E212,0.2)),0))</f>
        <v>0</v>
      </c>
      <c r="G212" s="99">
        <f>IF(C212="","",IFERROR(AVERAGEIF($E$5:E212,"&gt;"&amp;0,$E$5:E212),0))</f>
        <v>0</v>
      </c>
      <c r="O212" s="106">
        <f t="shared" si="7"/>
        <v>40359</v>
      </c>
      <c r="P212" s="3">
        <f>'Remunerações de Contribuição'!E215</f>
        <v>0</v>
      </c>
    </row>
    <row r="213" spans="2:16" x14ac:dyDescent="0.35">
      <c r="B213" s="2">
        <v>209</v>
      </c>
      <c r="C213" s="5">
        <f t="shared" si="6"/>
        <v>40390</v>
      </c>
      <c r="D213" s="6">
        <f>VLOOKUP(C213,'Remunerações de Contribuição'!$D$7:$E$391,2,FALSE)</f>
        <v>0</v>
      </c>
      <c r="E213" s="3" t="str">
        <f>IF(D213=0,"",IF(IF(ISTEXT(C213),DATE(RIGHT(C213,4),12,31),C213)&lt;$J$1,"",IFERROR(VLOOKUP(IF(LEFT(C213,2)="13",DATE(RIGHT(C213,4),12,31),C213),IPCA!$A:$D,4,FALSE),1)*D213))</f>
        <v/>
      </c>
      <c r="F213" s="3">
        <f>IF(C213="","",IFERROR(AVERAGEIF(E$5:$E213,"&gt;="&amp;_xlfn.PERCENTILE.EXC(E$5:$E213,0.2)),0))</f>
        <v>0</v>
      </c>
      <c r="G213" s="99">
        <f>IF(C213="","",IFERROR(AVERAGEIF($E$5:E213,"&gt;"&amp;0,$E$5:E213),0))</f>
        <v>0</v>
      </c>
      <c r="O213" s="106">
        <f t="shared" si="7"/>
        <v>40390</v>
      </c>
      <c r="P213" s="3">
        <f>'Remunerações de Contribuição'!E216</f>
        <v>0</v>
      </c>
    </row>
    <row r="214" spans="2:16" x14ac:dyDescent="0.35">
      <c r="B214" s="2">
        <v>210</v>
      </c>
      <c r="C214" s="5">
        <f t="shared" si="6"/>
        <v>40421</v>
      </c>
      <c r="D214" s="6">
        <f>VLOOKUP(C214,'Remunerações de Contribuição'!$D$7:$E$391,2,FALSE)</f>
        <v>0</v>
      </c>
      <c r="E214" s="3" t="str">
        <f>IF(D214=0,"",IF(IF(ISTEXT(C214),DATE(RIGHT(C214,4),12,31),C214)&lt;$J$1,"",IFERROR(VLOOKUP(IF(LEFT(C214,2)="13",DATE(RIGHT(C214,4),12,31),C214),IPCA!$A:$D,4,FALSE),1)*D214))</f>
        <v/>
      </c>
      <c r="F214" s="3">
        <f>IF(C214="","",IFERROR(AVERAGEIF(E$5:$E214,"&gt;="&amp;_xlfn.PERCENTILE.EXC(E$5:$E214,0.2)),0))</f>
        <v>0</v>
      </c>
      <c r="G214" s="99">
        <f>IF(C214="","",IFERROR(AVERAGEIF($E$5:E214,"&gt;"&amp;0,$E$5:E214),0))</f>
        <v>0</v>
      </c>
      <c r="O214" s="106">
        <f t="shared" si="7"/>
        <v>40421</v>
      </c>
      <c r="P214" s="3">
        <f>'Remunerações de Contribuição'!E217</f>
        <v>0</v>
      </c>
    </row>
    <row r="215" spans="2:16" x14ac:dyDescent="0.35">
      <c r="B215" s="2">
        <v>211</v>
      </c>
      <c r="C215" s="5">
        <f t="shared" si="6"/>
        <v>40451</v>
      </c>
      <c r="D215" s="6">
        <f>VLOOKUP(C215,'Remunerações de Contribuição'!$D$7:$E$391,2,FALSE)</f>
        <v>0</v>
      </c>
      <c r="E215" s="3" t="str">
        <f>IF(D215=0,"",IF(IF(ISTEXT(C215),DATE(RIGHT(C215,4),12,31),C215)&lt;$J$1,"",IFERROR(VLOOKUP(IF(LEFT(C215,2)="13",DATE(RIGHT(C215,4),12,31),C215),IPCA!$A:$D,4,FALSE),1)*D215))</f>
        <v/>
      </c>
      <c r="F215" s="3">
        <f>IF(C215="","",IFERROR(AVERAGEIF(E$5:$E215,"&gt;="&amp;_xlfn.PERCENTILE.EXC(E$5:$E215,0.2)),0))</f>
        <v>0</v>
      </c>
      <c r="G215" s="99">
        <f>IF(C215="","",IFERROR(AVERAGEIF($E$5:E215,"&gt;"&amp;0,$E$5:E215),0))</f>
        <v>0</v>
      </c>
      <c r="O215" s="106">
        <f t="shared" si="7"/>
        <v>40451</v>
      </c>
      <c r="P215" s="3">
        <f>'Remunerações de Contribuição'!E218</f>
        <v>0</v>
      </c>
    </row>
    <row r="216" spans="2:16" x14ac:dyDescent="0.35">
      <c r="B216" s="2">
        <v>212</v>
      </c>
      <c r="C216" s="5">
        <f t="shared" si="6"/>
        <v>40482</v>
      </c>
      <c r="D216" s="6">
        <f>VLOOKUP(C216,'Remunerações de Contribuição'!$D$7:$E$391,2,FALSE)</f>
        <v>0</v>
      </c>
      <c r="E216" s="3" t="str">
        <f>IF(D216=0,"",IF(IF(ISTEXT(C216),DATE(RIGHT(C216,4),12,31),C216)&lt;$J$1,"",IFERROR(VLOOKUP(IF(LEFT(C216,2)="13",DATE(RIGHT(C216,4),12,31),C216),IPCA!$A:$D,4,FALSE),1)*D216))</f>
        <v/>
      </c>
      <c r="F216" s="3">
        <f>IF(C216="","",IFERROR(AVERAGEIF(E$5:$E216,"&gt;="&amp;_xlfn.PERCENTILE.EXC(E$5:$E216,0.2)),0))</f>
        <v>0</v>
      </c>
      <c r="G216" s="99">
        <f>IF(C216="","",IFERROR(AVERAGEIF($E$5:E216,"&gt;"&amp;0,$E$5:E216),0))</f>
        <v>0</v>
      </c>
      <c r="O216" s="106">
        <f t="shared" si="7"/>
        <v>40482</v>
      </c>
      <c r="P216" s="3">
        <f>'Remunerações de Contribuição'!E219</f>
        <v>0</v>
      </c>
    </row>
    <row r="217" spans="2:16" x14ac:dyDescent="0.35">
      <c r="B217" s="2">
        <v>213</v>
      </c>
      <c r="C217" s="5">
        <f t="shared" si="6"/>
        <v>40512</v>
      </c>
      <c r="D217" s="6">
        <f>VLOOKUP(C217,'Remunerações de Contribuição'!$D$7:$E$391,2,FALSE)</f>
        <v>0</v>
      </c>
      <c r="E217" s="3" t="str">
        <f>IF(D217=0,"",IF(IF(ISTEXT(C217),DATE(RIGHT(C217,4),12,31),C217)&lt;$J$1,"",IFERROR(VLOOKUP(IF(LEFT(C217,2)="13",DATE(RIGHT(C217,4),12,31),C217),IPCA!$A:$D,4,FALSE),1)*D217))</f>
        <v/>
      </c>
      <c r="F217" s="3">
        <f>IF(C217="","",IFERROR(AVERAGEIF(E$5:$E217,"&gt;="&amp;_xlfn.PERCENTILE.EXC(E$5:$E217,0.2)),0))</f>
        <v>0</v>
      </c>
      <c r="G217" s="99">
        <f>IF(C217="","",IFERROR(AVERAGEIF($E$5:E217,"&gt;"&amp;0,$E$5:E217),0))</f>
        <v>0</v>
      </c>
      <c r="O217" s="106">
        <f t="shared" si="7"/>
        <v>40512</v>
      </c>
      <c r="P217" s="3">
        <f>'Remunerações de Contribuição'!E220</f>
        <v>0</v>
      </c>
    </row>
    <row r="218" spans="2:16" x14ac:dyDescent="0.35">
      <c r="B218" s="2">
        <v>214</v>
      </c>
      <c r="C218" s="5" t="str">
        <f t="shared" si="6"/>
        <v>13º 2010</v>
      </c>
      <c r="D218" s="6">
        <f>VLOOKUP(C218,'Remunerações de Contribuição'!$D$7:$E$391,2,FALSE)</f>
        <v>0</v>
      </c>
      <c r="E218" s="3" t="str">
        <f>IF(D218=0,"",IF(IF(ISTEXT(C218),DATE(RIGHT(C218,4),12,31),C218)&lt;$J$1,"",IFERROR(VLOOKUP(IF(LEFT(C218,2)="13",DATE(RIGHT(C218,4),12,31),C218),IPCA!$A:$D,4,FALSE),1)*D218))</f>
        <v/>
      </c>
      <c r="F218" s="3">
        <f>IF(C218="","",IFERROR(AVERAGEIF(E$5:$E218,"&gt;="&amp;_xlfn.PERCENTILE.EXC(E$5:$E218,0.2)),0))</f>
        <v>0</v>
      </c>
      <c r="G218" s="99">
        <f>IF(C218="","",IFERROR(AVERAGEIF($E$5:E218,"&gt;"&amp;0,$E$5:E218),0))</f>
        <v>0</v>
      </c>
      <c r="O218" s="106" t="str">
        <f t="shared" si="7"/>
        <v>13º 2010</v>
      </c>
      <c r="P218" s="3">
        <f>'Remunerações de Contribuição'!E221</f>
        <v>0</v>
      </c>
    </row>
    <row r="219" spans="2:16" x14ac:dyDescent="0.35">
      <c r="B219" s="2">
        <v>215</v>
      </c>
      <c r="C219" s="5">
        <f t="shared" si="6"/>
        <v>40543</v>
      </c>
      <c r="D219" s="6">
        <f>VLOOKUP(C219,'Remunerações de Contribuição'!$D$7:$E$391,2,FALSE)</f>
        <v>0</v>
      </c>
      <c r="E219" s="3" t="str">
        <f>IF(D219=0,"",IF(IF(ISTEXT(C219),DATE(RIGHT(C219,4),12,31),C219)&lt;$J$1,"",IFERROR(VLOOKUP(IF(LEFT(C219,2)="13",DATE(RIGHT(C219,4),12,31),C219),IPCA!$A:$D,4,FALSE),1)*D219))</f>
        <v/>
      </c>
      <c r="F219" s="3">
        <f>IF(C219="","",IFERROR(AVERAGEIF(E$5:$E219,"&gt;="&amp;_xlfn.PERCENTILE.EXC(E$5:$E219,0.2)),0))</f>
        <v>0</v>
      </c>
      <c r="G219" s="99">
        <f>IF(C219="","",IFERROR(AVERAGEIF($E$5:E219,"&gt;"&amp;0,$E$5:E219),0))</f>
        <v>0</v>
      </c>
      <c r="O219" s="106">
        <f t="shared" si="7"/>
        <v>40543</v>
      </c>
      <c r="P219" s="3">
        <f>'Remunerações de Contribuição'!E222</f>
        <v>0</v>
      </c>
    </row>
    <row r="220" spans="2:16" x14ac:dyDescent="0.35">
      <c r="B220" s="2">
        <v>216</v>
      </c>
      <c r="C220" s="5">
        <f t="shared" si="6"/>
        <v>40574</v>
      </c>
      <c r="D220" s="6">
        <f>VLOOKUP(C220,'Remunerações de Contribuição'!$D$7:$E$391,2,FALSE)</f>
        <v>0</v>
      </c>
      <c r="E220" s="3" t="str">
        <f>IF(D220=0,"",IF(IF(ISTEXT(C220),DATE(RIGHT(C220,4),12,31),C220)&lt;$J$1,"",IFERROR(VLOOKUP(IF(LEFT(C220,2)="13",DATE(RIGHT(C220,4),12,31),C220),IPCA!$A:$D,4,FALSE),1)*D220))</f>
        <v/>
      </c>
      <c r="F220" s="3">
        <f>IF(C220="","",IFERROR(AVERAGEIF(E$5:$E220,"&gt;="&amp;_xlfn.PERCENTILE.EXC(E$5:$E220,0.2)),0))</f>
        <v>0</v>
      </c>
      <c r="G220" s="99">
        <f>IF(C220="","",IFERROR(AVERAGEIF($E$5:E220,"&gt;"&amp;0,$E$5:E220),0))</f>
        <v>0</v>
      </c>
      <c r="O220" s="106">
        <f t="shared" si="7"/>
        <v>40574</v>
      </c>
      <c r="P220" s="3">
        <f>'Remunerações de Contribuição'!E223</f>
        <v>0</v>
      </c>
    </row>
    <row r="221" spans="2:16" x14ac:dyDescent="0.35">
      <c r="B221" s="2">
        <v>217</v>
      </c>
      <c r="C221" s="5">
        <f t="shared" si="6"/>
        <v>40602</v>
      </c>
      <c r="D221" s="6">
        <f>VLOOKUP(C221,'Remunerações de Contribuição'!$D$7:$E$391,2,FALSE)</f>
        <v>0</v>
      </c>
      <c r="E221" s="3" t="str">
        <f>IF(D221=0,"",IF(IF(ISTEXT(C221),DATE(RIGHT(C221,4),12,31),C221)&lt;$J$1,"",IFERROR(VLOOKUP(IF(LEFT(C221,2)="13",DATE(RIGHT(C221,4),12,31),C221),IPCA!$A:$D,4,FALSE),1)*D221))</f>
        <v/>
      </c>
      <c r="F221" s="3">
        <f>IF(C221="","",IFERROR(AVERAGEIF(E$5:$E221,"&gt;="&amp;_xlfn.PERCENTILE.EXC(E$5:$E221,0.2)),0))</f>
        <v>0</v>
      </c>
      <c r="G221" s="99">
        <f>IF(C221="","",IFERROR(AVERAGEIF($E$5:E221,"&gt;"&amp;0,$E$5:E221),0))</f>
        <v>0</v>
      </c>
      <c r="O221" s="106">
        <f t="shared" si="7"/>
        <v>40602</v>
      </c>
      <c r="P221" s="3">
        <f>'Remunerações de Contribuição'!E224</f>
        <v>0</v>
      </c>
    </row>
    <row r="222" spans="2:16" x14ac:dyDescent="0.35">
      <c r="B222" s="2">
        <v>218</v>
      </c>
      <c r="C222" s="5">
        <f t="shared" si="6"/>
        <v>40633</v>
      </c>
      <c r="D222" s="6">
        <f>VLOOKUP(C222,'Remunerações de Contribuição'!$D$7:$E$391,2,FALSE)</f>
        <v>0</v>
      </c>
      <c r="E222" s="3" t="str">
        <f>IF(D222=0,"",IF(IF(ISTEXT(C222),DATE(RIGHT(C222,4),12,31),C222)&lt;$J$1,"",IFERROR(VLOOKUP(IF(LEFT(C222,2)="13",DATE(RIGHT(C222,4),12,31),C222),IPCA!$A:$D,4,FALSE),1)*D222))</f>
        <v/>
      </c>
      <c r="F222" s="3">
        <f>IF(C222="","",IFERROR(AVERAGEIF(E$5:$E222,"&gt;="&amp;_xlfn.PERCENTILE.EXC(E$5:$E222,0.2)),0))</f>
        <v>0</v>
      </c>
      <c r="G222" s="99">
        <f>IF(C222="","",IFERROR(AVERAGEIF($E$5:E222,"&gt;"&amp;0,$E$5:E222),0))</f>
        <v>0</v>
      </c>
      <c r="O222" s="106">
        <f t="shared" si="7"/>
        <v>40633</v>
      </c>
      <c r="P222" s="3">
        <f>'Remunerações de Contribuição'!E225</f>
        <v>0</v>
      </c>
    </row>
    <row r="223" spans="2:16" x14ac:dyDescent="0.35">
      <c r="B223" s="2">
        <v>219</v>
      </c>
      <c r="C223" s="5">
        <f t="shared" si="6"/>
        <v>40663</v>
      </c>
      <c r="D223" s="6">
        <f>VLOOKUP(C223,'Remunerações de Contribuição'!$D$7:$E$391,2,FALSE)</f>
        <v>0</v>
      </c>
      <c r="E223" s="3" t="str">
        <f>IF(D223=0,"",IF(IF(ISTEXT(C223),DATE(RIGHT(C223,4),12,31),C223)&lt;$J$1,"",IFERROR(VLOOKUP(IF(LEFT(C223,2)="13",DATE(RIGHT(C223,4),12,31),C223),IPCA!$A:$D,4,FALSE),1)*D223))</f>
        <v/>
      </c>
      <c r="F223" s="3">
        <f>IF(C223="","",IFERROR(AVERAGEIF(E$5:$E223,"&gt;="&amp;_xlfn.PERCENTILE.EXC(E$5:$E223,0.2)),0))</f>
        <v>0</v>
      </c>
      <c r="G223" s="99">
        <f>IF(C223="","",IFERROR(AVERAGEIF($E$5:E223,"&gt;"&amp;0,$E$5:E223),0))</f>
        <v>0</v>
      </c>
      <c r="O223" s="106">
        <f t="shared" si="7"/>
        <v>40663</v>
      </c>
      <c r="P223" s="3">
        <f>'Remunerações de Contribuição'!E226</f>
        <v>0</v>
      </c>
    </row>
    <row r="224" spans="2:16" x14ac:dyDescent="0.35">
      <c r="B224" s="2">
        <v>220</v>
      </c>
      <c r="C224" s="5">
        <f t="shared" si="6"/>
        <v>40694</v>
      </c>
      <c r="D224" s="6">
        <f>VLOOKUP(C224,'Remunerações de Contribuição'!$D$7:$E$391,2,FALSE)</f>
        <v>0</v>
      </c>
      <c r="E224" s="3" t="str">
        <f>IF(D224=0,"",IF(IF(ISTEXT(C224),DATE(RIGHT(C224,4),12,31),C224)&lt;$J$1,"",IFERROR(VLOOKUP(IF(LEFT(C224,2)="13",DATE(RIGHT(C224,4),12,31),C224),IPCA!$A:$D,4,FALSE),1)*D224))</f>
        <v/>
      </c>
      <c r="F224" s="3">
        <f>IF(C224="","",IFERROR(AVERAGEIF(E$5:$E224,"&gt;="&amp;_xlfn.PERCENTILE.EXC(E$5:$E224,0.2)),0))</f>
        <v>0</v>
      </c>
      <c r="G224" s="99">
        <f>IF(C224="","",IFERROR(AVERAGEIF($E$5:E224,"&gt;"&amp;0,$E$5:E224),0))</f>
        <v>0</v>
      </c>
      <c r="O224" s="106">
        <f t="shared" si="7"/>
        <v>40694</v>
      </c>
      <c r="P224" s="3">
        <f>'Remunerações de Contribuição'!E227</f>
        <v>0</v>
      </c>
    </row>
    <row r="225" spans="2:16" x14ac:dyDescent="0.35">
      <c r="B225" s="2">
        <v>221</v>
      </c>
      <c r="C225" s="5">
        <f t="shared" si="6"/>
        <v>40724</v>
      </c>
      <c r="D225" s="6">
        <f>VLOOKUP(C225,'Remunerações de Contribuição'!$D$7:$E$391,2,FALSE)</f>
        <v>0</v>
      </c>
      <c r="E225" s="3" t="str">
        <f>IF(D225=0,"",IF(IF(ISTEXT(C225),DATE(RIGHT(C225,4),12,31),C225)&lt;$J$1,"",IFERROR(VLOOKUP(IF(LEFT(C225,2)="13",DATE(RIGHT(C225,4),12,31),C225),IPCA!$A:$D,4,FALSE),1)*D225))</f>
        <v/>
      </c>
      <c r="F225" s="3">
        <f>IF(C225="","",IFERROR(AVERAGEIF(E$5:$E225,"&gt;="&amp;_xlfn.PERCENTILE.EXC(E$5:$E225,0.2)),0))</f>
        <v>0</v>
      </c>
      <c r="G225" s="99">
        <f>IF(C225="","",IFERROR(AVERAGEIF($E$5:E225,"&gt;"&amp;0,$E$5:E225),0))</f>
        <v>0</v>
      </c>
      <c r="O225" s="106">
        <f t="shared" si="7"/>
        <v>40724</v>
      </c>
      <c r="P225" s="3">
        <f>'Remunerações de Contribuição'!E228</f>
        <v>0</v>
      </c>
    </row>
    <row r="226" spans="2:16" x14ac:dyDescent="0.35">
      <c r="B226" s="2">
        <v>222</v>
      </c>
      <c r="C226" s="5">
        <f t="shared" si="6"/>
        <v>40755</v>
      </c>
      <c r="D226" s="6">
        <f>VLOOKUP(C226,'Remunerações de Contribuição'!$D$7:$E$391,2,FALSE)</f>
        <v>0</v>
      </c>
      <c r="E226" s="3" t="str">
        <f>IF(D226=0,"",IF(IF(ISTEXT(C226),DATE(RIGHT(C226,4),12,31),C226)&lt;$J$1,"",IFERROR(VLOOKUP(IF(LEFT(C226,2)="13",DATE(RIGHT(C226,4),12,31),C226),IPCA!$A:$D,4,FALSE),1)*D226))</f>
        <v/>
      </c>
      <c r="F226" s="3">
        <f>IF(C226="","",IFERROR(AVERAGEIF(E$5:$E226,"&gt;="&amp;_xlfn.PERCENTILE.EXC(E$5:$E226,0.2)),0))</f>
        <v>0</v>
      </c>
      <c r="G226" s="99">
        <f>IF(C226="","",IFERROR(AVERAGEIF($E$5:E226,"&gt;"&amp;0,$E$5:E226),0))</f>
        <v>0</v>
      </c>
      <c r="O226" s="106">
        <f t="shared" si="7"/>
        <v>40755</v>
      </c>
      <c r="P226" s="3">
        <f>'Remunerações de Contribuição'!E229</f>
        <v>0</v>
      </c>
    </row>
    <row r="227" spans="2:16" x14ac:dyDescent="0.35">
      <c r="B227" s="2">
        <v>223</v>
      </c>
      <c r="C227" s="5">
        <f t="shared" si="6"/>
        <v>40786</v>
      </c>
      <c r="D227" s="6">
        <f>VLOOKUP(C227,'Remunerações de Contribuição'!$D$7:$E$391,2,FALSE)</f>
        <v>0</v>
      </c>
      <c r="E227" s="3" t="str">
        <f>IF(D227=0,"",IF(IF(ISTEXT(C227),DATE(RIGHT(C227,4),12,31),C227)&lt;$J$1,"",IFERROR(VLOOKUP(IF(LEFT(C227,2)="13",DATE(RIGHT(C227,4),12,31),C227),IPCA!$A:$D,4,FALSE),1)*D227))</f>
        <v/>
      </c>
      <c r="F227" s="3">
        <f>IF(C227="","",IFERROR(AVERAGEIF(E$5:$E227,"&gt;="&amp;_xlfn.PERCENTILE.EXC(E$5:$E227,0.2)),0))</f>
        <v>0</v>
      </c>
      <c r="G227" s="99">
        <f>IF(C227="","",IFERROR(AVERAGEIF($E$5:E227,"&gt;"&amp;0,$E$5:E227),0))</f>
        <v>0</v>
      </c>
      <c r="O227" s="106">
        <f t="shared" si="7"/>
        <v>40786</v>
      </c>
      <c r="P227" s="3">
        <f>'Remunerações de Contribuição'!E230</f>
        <v>0</v>
      </c>
    </row>
    <row r="228" spans="2:16" x14ac:dyDescent="0.35">
      <c r="B228" s="2">
        <v>224</v>
      </c>
      <c r="C228" s="5">
        <f t="shared" si="6"/>
        <v>40816</v>
      </c>
      <c r="D228" s="6">
        <f>VLOOKUP(C228,'Remunerações de Contribuição'!$D$7:$E$391,2,FALSE)</f>
        <v>0</v>
      </c>
      <c r="E228" s="3" t="str">
        <f>IF(D228=0,"",IF(IF(ISTEXT(C228),DATE(RIGHT(C228,4),12,31),C228)&lt;$J$1,"",IFERROR(VLOOKUP(IF(LEFT(C228,2)="13",DATE(RIGHT(C228,4),12,31),C228),IPCA!$A:$D,4,FALSE),1)*D228))</f>
        <v/>
      </c>
      <c r="F228" s="3">
        <f>IF(C228="","",IFERROR(AVERAGEIF(E$5:$E228,"&gt;="&amp;_xlfn.PERCENTILE.EXC(E$5:$E228,0.2)),0))</f>
        <v>0</v>
      </c>
      <c r="G228" s="99">
        <f>IF(C228="","",IFERROR(AVERAGEIF($E$5:E228,"&gt;"&amp;0,$E$5:E228),0))</f>
        <v>0</v>
      </c>
      <c r="O228" s="106">
        <f t="shared" si="7"/>
        <v>40816</v>
      </c>
      <c r="P228" s="3">
        <f>'Remunerações de Contribuição'!E231</f>
        <v>0</v>
      </c>
    </row>
    <row r="229" spans="2:16" x14ac:dyDescent="0.35">
      <c r="B229" s="2">
        <v>225</v>
      </c>
      <c r="C229" s="5">
        <f t="shared" si="6"/>
        <v>40847</v>
      </c>
      <c r="D229" s="6">
        <f>VLOOKUP(C229,'Remunerações de Contribuição'!$D$7:$E$391,2,FALSE)</f>
        <v>0</v>
      </c>
      <c r="E229" s="3" t="str">
        <f>IF(D229=0,"",IF(IF(ISTEXT(C229),DATE(RIGHT(C229,4),12,31),C229)&lt;$J$1,"",IFERROR(VLOOKUP(IF(LEFT(C229,2)="13",DATE(RIGHT(C229,4),12,31),C229),IPCA!$A:$D,4,FALSE),1)*D229))</f>
        <v/>
      </c>
      <c r="F229" s="3">
        <f>IF(C229="","",IFERROR(AVERAGEIF(E$5:$E229,"&gt;="&amp;_xlfn.PERCENTILE.EXC(E$5:$E229,0.2)),0))</f>
        <v>0</v>
      </c>
      <c r="G229" s="99">
        <f>IF(C229="","",IFERROR(AVERAGEIF($E$5:E229,"&gt;"&amp;0,$E$5:E229),0))</f>
        <v>0</v>
      </c>
      <c r="O229" s="106">
        <f t="shared" si="7"/>
        <v>40847</v>
      </c>
      <c r="P229" s="3">
        <f>'Remunerações de Contribuição'!E232</f>
        <v>0</v>
      </c>
    </row>
    <row r="230" spans="2:16" x14ac:dyDescent="0.35">
      <c r="B230" s="2">
        <v>226</v>
      </c>
      <c r="C230" s="5">
        <f t="shared" si="6"/>
        <v>40877</v>
      </c>
      <c r="D230" s="6">
        <f>VLOOKUP(C230,'Remunerações de Contribuição'!$D$7:$E$391,2,FALSE)</f>
        <v>0</v>
      </c>
      <c r="E230" s="3" t="str">
        <f>IF(D230=0,"",IF(IF(ISTEXT(C230),DATE(RIGHT(C230,4),12,31),C230)&lt;$J$1,"",IFERROR(VLOOKUP(IF(LEFT(C230,2)="13",DATE(RIGHT(C230,4),12,31),C230),IPCA!$A:$D,4,FALSE),1)*D230))</f>
        <v/>
      </c>
      <c r="F230" s="3">
        <f>IF(C230="","",IFERROR(AVERAGEIF(E$5:$E230,"&gt;="&amp;_xlfn.PERCENTILE.EXC(E$5:$E230,0.2)),0))</f>
        <v>0</v>
      </c>
      <c r="G230" s="99">
        <f>IF(C230="","",IFERROR(AVERAGEIF($E$5:E230,"&gt;"&amp;0,$E$5:E230),0))</f>
        <v>0</v>
      </c>
      <c r="O230" s="106">
        <f t="shared" si="7"/>
        <v>40877</v>
      </c>
      <c r="P230" s="3">
        <f>'Remunerações de Contribuição'!E233</f>
        <v>0</v>
      </c>
    </row>
    <row r="231" spans="2:16" x14ac:dyDescent="0.35">
      <c r="B231" s="2">
        <v>227</v>
      </c>
      <c r="C231" s="5" t="str">
        <f t="shared" si="6"/>
        <v>13º 2011</v>
      </c>
      <c r="D231" s="6">
        <f>VLOOKUP(C231,'Remunerações de Contribuição'!$D$7:$E$391,2,FALSE)</f>
        <v>0</v>
      </c>
      <c r="E231" s="3" t="str">
        <f>IF(D231=0,"",IF(IF(ISTEXT(C231),DATE(RIGHT(C231,4),12,31),C231)&lt;$J$1,"",IFERROR(VLOOKUP(IF(LEFT(C231,2)="13",DATE(RIGHT(C231,4),12,31),C231),IPCA!$A:$D,4,FALSE),1)*D231))</f>
        <v/>
      </c>
      <c r="F231" s="3">
        <f>IF(C231="","",IFERROR(AVERAGEIF(E$5:$E231,"&gt;="&amp;_xlfn.PERCENTILE.EXC(E$5:$E231,0.2)),0))</f>
        <v>0</v>
      </c>
      <c r="G231" s="99">
        <f>IF(C231="","",IFERROR(AVERAGEIF($E$5:E231,"&gt;"&amp;0,$E$5:E231),0))</f>
        <v>0</v>
      </c>
      <c r="O231" s="106" t="str">
        <f t="shared" si="7"/>
        <v>13º 2011</v>
      </c>
      <c r="P231" s="3">
        <f>'Remunerações de Contribuição'!E234</f>
        <v>0</v>
      </c>
    </row>
    <row r="232" spans="2:16" x14ac:dyDescent="0.35">
      <c r="B232" s="2">
        <v>228</v>
      </c>
      <c r="C232" s="5">
        <f t="shared" si="6"/>
        <v>40908</v>
      </c>
      <c r="D232" s="6">
        <f>VLOOKUP(C232,'Remunerações de Contribuição'!$D$7:$E$391,2,FALSE)</f>
        <v>0</v>
      </c>
      <c r="E232" s="3" t="str">
        <f>IF(D232=0,"",IF(IF(ISTEXT(C232),DATE(RIGHT(C232,4),12,31),C232)&lt;$J$1,"",IFERROR(VLOOKUP(IF(LEFT(C232,2)="13",DATE(RIGHT(C232,4),12,31),C232),IPCA!$A:$D,4,FALSE),1)*D232))</f>
        <v/>
      </c>
      <c r="F232" s="3">
        <f>IF(C232="","",IFERROR(AVERAGEIF(E$5:$E232,"&gt;="&amp;_xlfn.PERCENTILE.EXC(E$5:$E232,0.2)),0))</f>
        <v>0</v>
      </c>
      <c r="G232" s="99">
        <f>IF(C232="","",IFERROR(AVERAGEIF($E$5:E232,"&gt;"&amp;0,$E$5:E232),0))</f>
        <v>0</v>
      </c>
      <c r="O232" s="106">
        <f t="shared" si="7"/>
        <v>40908</v>
      </c>
      <c r="P232" s="3">
        <f>'Remunerações de Contribuição'!E235</f>
        <v>0</v>
      </c>
    </row>
    <row r="233" spans="2:16" x14ac:dyDescent="0.35">
      <c r="B233" s="2">
        <v>229</v>
      </c>
      <c r="C233" s="5">
        <f t="shared" si="6"/>
        <v>40939</v>
      </c>
      <c r="D233" s="6">
        <f>VLOOKUP(C233,'Remunerações de Contribuição'!$D$7:$E$391,2,FALSE)</f>
        <v>0</v>
      </c>
      <c r="E233" s="3" t="str">
        <f>IF(D233=0,"",IF(IF(ISTEXT(C233),DATE(RIGHT(C233,4),12,31),C233)&lt;$J$1,"",IFERROR(VLOOKUP(IF(LEFT(C233,2)="13",DATE(RIGHT(C233,4),12,31),C233),IPCA!$A:$D,4,FALSE),1)*D233))</f>
        <v/>
      </c>
      <c r="F233" s="3">
        <f>IF(C233="","",IFERROR(AVERAGEIF(E$5:$E233,"&gt;="&amp;_xlfn.PERCENTILE.EXC(E$5:$E233,0.2)),0))</f>
        <v>0</v>
      </c>
      <c r="G233" s="99">
        <f>IF(C233="","",IFERROR(AVERAGEIF($E$5:E233,"&gt;"&amp;0,$E$5:E233),0))</f>
        <v>0</v>
      </c>
      <c r="O233" s="106">
        <f t="shared" si="7"/>
        <v>40939</v>
      </c>
      <c r="P233" s="3">
        <f>'Remunerações de Contribuição'!E236</f>
        <v>0</v>
      </c>
    </row>
    <row r="234" spans="2:16" x14ac:dyDescent="0.35">
      <c r="B234" s="2">
        <v>230</v>
      </c>
      <c r="C234" s="5">
        <f t="shared" si="6"/>
        <v>40968</v>
      </c>
      <c r="D234" s="6">
        <f>VLOOKUP(C234,'Remunerações de Contribuição'!$D$7:$E$391,2,FALSE)</f>
        <v>0</v>
      </c>
      <c r="E234" s="3" t="str">
        <f>IF(D234=0,"",IF(IF(ISTEXT(C234),DATE(RIGHT(C234,4),12,31),C234)&lt;$J$1,"",IFERROR(VLOOKUP(IF(LEFT(C234,2)="13",DATE(RIGHT(C234,4),12,31),C234),IPCA!$A:$D,4,FALSE),1)*D234))</f>
        <v/>
      </c>
      <c r="F234" s="3">
        <f>IF(C234="","",IFERROR(AVERAGEIF(E$5:$E234,"&gt;="&amp;_xlfn.PERCENTILE.EXC(E$5:$E234,0.2)),0))</f>
        <v>0</v>
      </c>
      <c r="G234" s="99">
        <f>IF(C234="","",IFERROR(AVERAGEIF($E$5:E234,"&gt;"&amp;0,$E$5:E234),0))</f>
        <v>0</v>
      </c>
      <c r="O234" s="106">
        <f t="shared" si="7"/>
        <v>40968</v>
      </c>
      <c r="P234" s="3">
        <f>'Remunerações de Contribuição'!E237</f>
        <v>0</v>
      </c>
    </row>
    <row r="235" spans="2:16" x14ac:dyDescent="0.35">
      <c r="B235" s="2">
        <v>231</v>
      </c>
      <c r="C235" s="5">
        <f t="shared" si="6"/>
        <v>40999</v>
      </c>
      <c r="D235" s="6">
        <f>VLOOKUP(C235,'Remunerações de Contribuição'!$D$7:$E$391,2,FALSE)</f>
        <v>0</v>
      </c>
      <c r="E235" s="3" t="str">
        <f>IF(D235=0,"",IF(IF(ISTEXT(C235),DATE(RIGHT(C235,4),12,31),C235)&lt;$J$1,"",IFERROR(VLOOKUP(IF(LEFT(C235,2)="13",DATE(RIGHT(C235,4),12,31),C235),IPCA!$A:$D,4,FALSE),1)*D235))</f>
        <v/>
      </c>
      <c r="F235" s="3">
        <f>IF(C235="","",IFERROR(AVERAGEIF(E$5:$E235,"&gt;="&amp;_xlfn.PERCENTILE.EXC(E$5:$E235,0.2)),0))</f>
        <v>0</v>
      </c>
      <c r="G235" s="99">
        <f>IF(C235="","",IFERROR(AVERAGEIF($E$5:E235,"&gt;"&amp;0,$E$5:E235),0))</f>
        <v>0</v>
      </c>
      <c r="O235" s="106">
        <f t="shared" si="7"/>
        <v>40999</v>
      </c>
      <c r="P235" s="3">
        <f>'Remunerações de Contribuição'!E238</f>
        <v>0</v>
      </c>
    </row>
    <row r="236" spans="2:16" x14ac:dyDescent="0.35">
      <c r="B236" s="2">
        <v>232</v>
      </c>
      <c r="C236" s="5">
        <f t="shared" si="6"/>
        <v>41029</v>
      </c>
      <c r="D236" s="6">
        <f>VLOOKUP(C236,'Remunerações de Contribuição'!$D$7:$E$391,2,FALSE)</f>
        <v>0</v>
      </c>
      <c r="E236" s="3" t="str">
        <f>IF(D236=0,"",IF(IF(ISTEXT(C236),DATE(RIGHT(C236,4),12,31),C236)&lt;$J$1,"",IFERROR(VLOOKUP(IF(LEFT(C236,2)="13",DATE(RIGHT(C236,4),12,31),C236),IPCA!$A:$D,4,FALSE),1)*D236))</f>
        <v/>
      </c>
      <c r="F236" s="3">
        <f>IF(C236="","",IFERROR(AVERAGEIF(E$5:$E236,"&gt;="&amp;_xlfn.PERCENTILE.EXC(E$5:$E236,0.2)),0))</f>
        <v>0</v>
      </c>
      <c r="G236" s="99">
        <f>IF(C236="","",IFERROR(AVERAGEIF($E$5:E236,"&gt;"&amp;0,$E$5:E236),0))</f>
        <v>0</v>
      </c>
      <c r="O236" s="106">
        <f t="shared" si="7"/>
        <v>41029</v>
      </c>
      <c r="P236" s="3">
        <f>'Remunerações de Contribuição'!E239</f>
        <v>0</v>
      </c>
    </row>
    <row r="237" spans="2:16" x14ac:dyDescent="0.35">
      <c r="B237" s="2">
        <v>233</v>
      </c>
      <c r="C237" s="5">
        <f t="shared" si="6"/>
        <v>41060</v>
      </c>
      <c r="D237" s="6">
        <f>VLOOKUP(C237,'Remunerações de Contribuição'!$D$7:$E$391,2,FALSE)</f>
        <v>0</v>
      </c>
      <c r="E237" s="3" t="str">
        <f>IF(D237=0,"",IF(IF(ISTEXT(C237),DATE(RIGHT(C237,4),12,31),C237)&lt;$J$1,"",IFERROR(VLOOKUP(IF(LEFT(C237,2)="13",DATE(RIGHT(C237,4),12,31),C237),IPCA!$A:$D,4,FALSE),1)*D237))</f>
        <v/>
      </c>
      <c r="F237" s="3">
        <f>IF(C237="","",IFERROR(AVERAGEIF(E$5:$E237,"&gt;="&amp;_xlfn.PERCENTILE.EXC(E$5:$E237,0.2)),0))</f>
        <v>0</v>
      </c>
      <c r="G237" s="99">
        <f>IF(C237="","",IFERROR(AVERAGEIF($E$5:E237,"&gt;"&amp;0,$E$5:E237),0))</f>
        <v>0</v>
      </c>
      <c r="O237" s="106">
        <f t="shared" si="7"/>
        <v>41060</v>
      </c>
      <c r="P237" s="3">
        <f>'Remunerações de Contribuição'!E240</f>
        <v>0</v>
      </c>
    </row>
    <row r="238" spans="2:16" x14ac:dyDescent="0.35">
      <c r="B238" s="2">
        <v>234</v>
      </c>
      <c r="C238" s="5">
        <f t="shared" si="6"/>
        <v>41090</v>
      </c>
      <c r="D238" s="6">
        <f>VLOOKUP(C238,'Remunerações de Contribuição'!$D$7:$E$391,2,FALSE)</f>
        <v>0</v>
      </c>
      <c r="E238" s="3" t="str">
        <f>IF(D238=0,"",IF(IF(ISTEXT(C238),DATE(RIGHT(C238,4),12,31),C238)&lt;$J$1,"",IFERROR(VLOOKUP(IF(LEFT(C238,2)="13",DATE(RIGHT(C238,4),12,31),C238),IPCA!$A:$D,4,FALSE),1)*D238))</f>
        <v/>
      </c>
      <c r="F238" s="3">
        <f>IF(C238="","",IFERROR(AVERAGEIF(E$5:$E238,"&gt;="&amp;_xlfn.PERCENTILE.EXC(E$5:$E238,0.2)),0))</f>
        <v>0</v>
      </c>
      <c r="G238" s="99">
        <f>IF(C238="","",IFERROR(AVERAGEIF($E$5:E238,"&gt;"&amp;0,$E$5:E238),0))</f>
        <v>0</v>
      </c>
      <c r="O238" s="106">
        <f t="shared" si="7"/>
        <v>41090</v>
      </c>
      <c r="P238" s="3">
        <f>'Remunerações de Contribuição'!E241</f>
        <v>0</v>
      </c>
    </row>
    <row r="239" spans="2:16" x14ac:dyDescent="0.35">
      <c r="B239" s="2">
        <v>235</v>
      </c>
      <c r="C239" s="5">
        <f t="shared" si="6"/>
        <v>41121</v>
      </c>
      <c r="D239" s="6">
        <f>VLOOKUP(C239,'Remunerações de Contribuição'!$D$7:$E$391,2,FALSE)</f>
        <v>0</v>
      </c>
      <c r="E239" s="3" t="str">
        <f>IF(D239=0,"",IF(IF(ISTEXT(C239),DATE(RIGHT(C239,4),12,31),C239)&lt;$J$1,"",IFERROR(VLOOKUP(IF(LEFT(C239,2)="13",DATE(RIGHT(C239,4),12,31),C239),IPCA!$A:$D,4,FALSE),1)*D239))</f>
        <v/>
      </c>
      <c r="F239" s="3">
        <f>IF(C239="","",IFERROR(AVERAGEIF(E$5:$E239,"&gt;="&amp;_xlfn.PERCENTILE.EXC(E$5:$E239,0.2)),0))</f>
        <v>0</v>
      </c>
      <c r="G239" s="99">
        <f>IF(C239="","",IFERROR(AVERAGEIF($E$5:E239,"&gt;"&amp;0,$E$5:E239),0))</f>
        <v>0</v>
      </c>
      <c r="O239" s="106">
        <f t="shared" si="7"/>
        <v>41121</v>
      </c>
      <c r="P239" s="3">
        <f>'Remunerações de Contribuição'!E242</f>
        <v>0</v>
      </c>
    </row>
    <row r="240" spans="2:16" x14ac:dyDescent="0.35">
      <c r="B240" s="2">
        <v>236</v>
      </c>
      <c r="C240" s="5">
        <f t="shared" si="6"/>
        <v>41152</v>
      </c>
      <c r="D240" s="6">
        <f>VLOOKUP(C240,'Remunerações de Contribuição'!$D$7:$E$391,2,FALSE)</f>
        <v>0</v>
      </c>
      <c r="E240" s="3" t="str">
        <f>IF(D240=0,"",IF(IF(ISTEXT(C240),DATE(RIGHT(C240,4),12,31),C240)&lt;$J$1,"",IFERROR(VLOOKUP(IF(LEFT(C240,2)="13",DATE(RIGHT(C240,4),12,31),C240),IPCA!$A:$D,4,FALSE),1)*D240))</f>
        <v/>
      </c>
      <c r="F240" s="3">
        <f>IF(C240="","",IFERROR(AVERAGEIF(E$5:$E240,"&gt;="&amp;_xlfn.PERCENTILE.EXC(E$5:$E240,0.2)),0))</f>
        <v>0</v>
      </c>
      <c r="G240" s="99">
        <f>IF(C240="","",IFERROR(AVERAGEIF($E$5:E240,"&gt;"&amp;0,$E$5:E240),0))</f>
        <v>0</v>
      </c>
      <c r="O240" s="106">
        <f t="shared" si="7"/>
        <v>41152</v>
      </c>
      <c r="P240" s="3">
        <f>'Remunerações de Contribuição'!E243</f>
        <v>0</v>
      </c>
    </row>
    <row r="241" spans="2:16" x14ac:dyDescent="0.35">
      <c r="B241" s="2">
        <v>237</v>
      </c>
      <c r="C241" s="5">
        <f t="shared" si="6"/>
        <v>41182</v>
      </c>
      <c r="D241" s="6">
        <f>VLOOKUP(C241,'Remunerações de Contribuição'!$D$7:$E$391,2,FALSE)</f>
        <v>0</v>
      </c>
      <c r="E241" s="3" t="str">
        <f>IF(D241=0,"",IF(IF(ISTEXT(C241),DATE(RIGHT(C241,4),12,31),C241)&lt;$J$1,"",IFERROR(VLOOKUP(IF(LEFT(C241,2)="13",DATE(RIGHT(C241,4),12,31),C241),IPCA!$A:$D,4,FALSE),1)*D241))</f>
        <v/>
      </c>
      <c r="F241" s="3">
        <f>IF(C241="","",IFERROR(AVERAGEIF(E$5:$E241,"&gt;="&amp;_xlfn.PERCENTILE.EXC(E$5:$E241,0.2)),0))</f>
        <v>0</v>
      </c>
      <c r="G241" s="99">
        <f>IF(C241="","",IFERROR(AVERAGEIF($E$5:E241,"&gt;"&amp;0,$E$5:E241),0))</f>
        <v>0</v>
      </c>
      <c r="O241" s="106">
        <f t="shared" si="7"/>
        <v>41182</v>
      </c>
      <c r="P241" s="3">
        <f>'Remunerações de Contribuição'!E244</f>
        <v>0</v>
      </c>
    </row>
    <row r="242" spans="2:16" x14ac:dyDescent="0.35">
      <c r="B242" s="2">
        <v>238</v>
      </c>
      <c r="C242" s="5">
        <f t="shared" si="6"/>
        <v>41213</v>
      </c>
      <c r="D242" s="6">
        <f>VLOOKUP(C242,'Remunerações de Contribuição'!$D$7:$E$391,2,FALSE)</f>
        <v>0</v>
      </c>
      <c r="E242" s="3" t="str">
        <f>IF(D242=0,"",IF(IF(ISTEXT(C242),DATE(RIGHT(C242,4),12,31),C242)&lt;$J$1,"",IFERROR(VLOOKUP(IF(LEFT(C242,2)="13",DATE(RIGHT(C242,4),12,31),C242),IPCA!$A:$D,4,FALSE),1)*D242))</f>
        <v/>
      </c>
      <c r="F242" s="3">
        <f>IF(C242="","",IFERROR(AVERAGEIF(E$5:$E242,"&gt;="&amp;_xlfn.PERCENTILE.EXC(E$5:$E242,0.2)),0))</f>
        <v>0</v>
      </c>
      <c r="G242" s="99">
        <f>IF(C242="","",IFERROR(AVERAGEIF($E$5:E242,"&gt;"&amp;0,$E$5:E242),0))</f>
        <v>0</v>
      </c>
      <c r="O242" s="106">
        <f t="shared" si="7"/>
        <v>41213</v>
      </c>
      <c r="P242" s="3">
        <f>'Remunerações de Contribuição'!E245</f>
        <v>0</v>
      </c>
    </row>
    <row r="243" spans="2:16" x14ac:dyDescent="0.35">
      <c r="B243" s="2">
        <v>239</v>
      </c>
      <c r="C243" s="5">
        <f t="shared" si="6"/>
        <v>41243</v>
      </c>
      <c r="D243" s="6">
        <f>VLOOKUP(C243,'Remunerações de Contribuição'!$D$7:$E$391,2,FALSE)</f>
        <v>0</v>
      </c>
      <c r="E243" s="3" t="str">
        <f>IF(D243=0,"",IF(IF(ISTEXT(C243),DATE(RIGHT(C243,4),12,31),C243)&lt;$J$1,"",IFERROR(VLOOKUP(IF(LEFT(C243,2)="13",DATE(RIGHT(C243,4),12,31),C243),IPCA!$A:$D,4,FALSE),1)*D243))</f>
        <v/>
      </c>
      <c r="F243" s="3">
        <f>IF(C243="","",IFERROR(AVERAGEIF(E$5:$E243,"&gt;="&amp;_xlfn.PERCENTILE.EXC(E$5:$E243,0.2)),0))</f>
        <v>0</v>
      </c>
      <c r="G243" s="99">
        <f>IF(C243="","",IFERROR(AVERAGEIF($E$5:E243,"&gt;"&amp;0,$E$5:E243),0))</f>
        <v>0</v>
      </c>
      <c r="O243" s="106">
        <f t="shared" si="7"/>
        <v>41243</v>
      </c>
      <c r="P243" s="3">
        <f>'Remunerações de Contribuição'!E246</f>
        <v>0</v>
      </c>
    </row>
    <row r="244" spans="2:16" x14ac:dyDescent="0.35">
      <c r="B244" s="2">
        <v>240</v>
      </c>
      <c r="C244" s="5" t="str">
        <f t="shared" si="6"/>
        <v>13º 2012</v>
      </c>
      <c r="D244" s="6">
        <f>VLOOKUP(C244,'Remunerações de Contribuição'!$D$7:$E$391,2,FALSE)</f>
        <v>0</v>
      </c>
      <c r="E244" s="3" t="str">
        <f>IF(D244=0,"",IF(IF(ISTEXT(C244),DATE(RIGHT(C244,4),12,31),C244)&lt;$J$1,"",IFERROR(VLOOKUP(IF(LEFT(C244,2)="13",DATE(RIGHT(C244,4),12,31),C244),IPCA!$A:$D,4,FALSE),1)*D244))</f>
        <v/>
      </c>
      <c r="F244" s="3">
        <f>IF(C244="","",IFERROR(AVERAGEIF(E$5:$E244,"&gt;="&amp;_xlfn.PERCENTILE.EXC(E$5:$E244,0.2)),0))</f>
        <v>0</v>
      </c>
      <c r="G244" s="99">
        <f>IF(C244="","",IFERROR(AVERAGEIF($E$5:E244,"&gt;"&amp;0,$E$5:E244),0))</f>
        <v>0</v>
      </c>
      <c r="O244" s="106" t="str">
        <f t="shared" si="7"/>
        <v>13º 2012</v>
      </c>
      <c r="P244" s="3">
        <f>'Remunerações de Contribuição'!E247</f>
        <v>0</v>
      </c>
    </row>
    <row r="245" spans="2:16" x14ac:dyDescent="0.35">
      <c r="B245" s="2">
        <v>241</v>
      </c>
      <c r="C245" s="5">
        <f t="shared" si="6"/>
        <v>41274</v>
      </c>
      <c r="D245" s="6">
        <f>VLOOKUP(C245,'Remunerações de Contribuição'!$D$7:$E$391,2,FALSE)</f>
        <v>0</v>
      </c>
      <c r="E245" s="3" t="str">
        <f>IF(D245=0,"",IF(IF(ISTEXT(C245),DATE(RIGHT(C245,4),12,31),C245)&lt;$J$1,"",IFERROR(VLOOKUP(IF(LEFT(C245,2)="13",DATE(RIGHT(C245,4),12,31),C245),IPCA!$A:$D,4,FALSE),1)*D245))</f>
        <v/>
      </c>
      <c r="F245" s="3">
        <f>IF(C245="","",IFERROR(AVERAGEIF(E$5:$E245,"&gt;="&amp;_xlfn.PERCENTILE.EXC(E$5:$E245,0.2)),0))</f>
        <v>0</v>
      </c>
      <c r="G245" s="99">
        <f>IF(C245="","",IFERROR(AVERAGEIF($E$5:E245,"&gt;"&amp;0,$E$5:E245),0))</f>
        <v>0</v>
      </c>
      <c r="O245" s="106">
        <f t="shared" si="7"/>
        <v>41274</v>
      </c>
      <c r="P245" s="3">
        <f>'Remunerações de Contribuição'!E248</f>
        <v>0</v>
      </c>
    </row>
    <row r="246" spans="2:16" x14ac:dyDescent="0.35">
      <c r="B246" s="2">
        <v>242</v>
      </c>
      <c r="C246" s="5">
        <f t="shared" si="6"/>
        <v>41305</v>
      </c>
      <c r="D246" s="6">
        <f>VLOOKUP(C246,'Remunerações de Contribuição'!$D$7:$E$391,2,FALSE)</f>
        <v>0</v>
      </c>
      <c r="E246" s="3" t="str">
        <f>IF(D246=0,"",IF(IF(ISTEXT(C246),DATE(RIGHT(C246,4),12,31),C246)&lt;$J$1,"",IFERROR(VLOOKUP(IF(LEFT(C246,2)="13",DATE(RIGHT(C246,4),12,31),C246),IPCA!$A:$D,4,FALSE),1)*D246))</f>
        <v/>
      </c>
      <c r="F246" s="3">
        <f>IF(C246="","",IFERROR(AVERAGEIF(E$5:$E246,"&gt;="&amp;_xlfn.PERCENTILE.EXC(E$5:$E246,0.2)),0))</f>
        <v>0</v>
      </c>
      <c r="G246" s="99">
        <f>IF(C246="","",IFERROR(AVERAGEIF($E$5:E246,"&gt;"&amp;0,$E$5:E246),0))</f>
        <v>0</v>
      </c>
      <c r="O246" s="106">
        <f t="shared" si="7"/>
        <v>41305</v>
      </c>
      <c r="P246" s="3">
        <f>'Remunerações de Contribuição'!E249</f>
        <v>0</v>
      </c>
    </row>
    <row r="247" spans="2:16" x14ac:dyDescent="0.35">
      <c r="B247" s="2">
        <v>243</v>
      </c>
      <c r="C247" s="5">
        <f t="shared" si="6"/>
        <v>41333</v>
      </c>
      <c r="D247" s="6">
        <f>VLOOKUP(C247,'Remunerações de Contribuição'!$D$7:$E$391,2,FALSE)</f>
        <v>0</v>
      </c>
      <c r="E247" s="3" t="str">
        <f>IF(D247=0,"",IF(IF(ISTEXT(C247),DATE(RIGHT(C247,4),12,31),C247)&lt;$J$1,"",IFERROR(VLOOKUP(IF(LEFT(C247,2)="13",DATE(RIGHT(C247,4),12,31),C247),IPCA!$A:$D,4,FALSE),1)*D247))</f>
        <v/>
      </c>
      <c r="F247" s="3">
        <f>IF(C247="","",IFERROR(AVERAGEIF(E$5:$E247,"&gt;="&amp;_xlfn.PERCENTILE.EXC(E$5:$E247,0.2)),0))</f>
        <v>0</v>
      </c>
      <c r="G247" s="99">
        <f>IF(C247="","",IFERROR(AVERAGEIF($E$5:E247,"&gt;"&amp;0,$E$5:E247),0))</f>
        <v>0</v>
      </c>
      <c r="O247" s="106">
        <f t="shared" si="7"/>
        <v>41333</v>
      </c>
      <c r="P247" s="3">
        <f>'Remunerações de Contribuição'!E250</f>
        <v>0</v>
      </c>
    </row>
    <row r="248" spans="2:16" x14ac:dyDescent="0.35">
      <c r="B248" s="2">
        <v>244</v>
      </c>
      <c r="C248" s="5">
        <f t="shared" si="6"/>
        <v>41364</v>
      </c>
      <c r="D248" s="6">
        <f>VLOOKUP(C248,'Remunerações de Contribuição'!$D$7:$E$391,2,FALSE)</f>
        <v>0</v>
      </c>
      <c r="E248" s="3" t="str">
        <f>IF(D248=0,"",IF(IF(ISTEXT(C248),DATE(RIGHT(C248,4),12,31),C248)&lt;$J$1,"",IFERROR(VLOOKUP(IF(LEFT(C248,2)="13",DATE(RIGHT(C248,4),12,31),C248),IPCA!$A:$D,4,FALSE),1)*D248))</f>
        <v/>
      </c>
      <c r="F248" s="3">
        <f>IF(C248="","",IFERROR(AVERAGEIF(E$5:$E248,"&gt;="&amp;_xlfn.PERCENTILE.EXC(E$5:$E248,0.2)),0))</f>
        <v>0</v>
      </c>
      <c r="G248" s="99">
        <f>IF(C248="","",IFERROR(AVERAGEIF($E$5:E248,"&gt;"&amp;0,$E$5:E248),0))</f>
        <v>0</v>
      </c>
      <c r="O248" s="106">
        <f t="shared" si="7"/>
        <v>41364</v>
      </c>
      <c r="P248" s="3">
        <f>'Remunerações de Contribuição'!E251</f>
        <v>0</v>
      </c>
    </row>
    <row r="249" spans="2:16" x14ac:dyDescent="0.35">
      <c r="B249" s="2">
        <v>245</v>
      </c>
      <c r="C249" s="5">
        <f t="shared" si="6"/>
        <v>41394</v>
      </c>
      <c r="D249" s="6">
        <f>VLOOKUP(C249,'Remunerações de Contribuição'!$D$7:$E$391,2,FALSE)</f>
        <v>0</v>
      </c>
      <c r="E249" s="3" t="str">
        <f>IF(D249=0,"",IF(IF(ISTEXT(C249),DATE(RIGHT(C249,4),12,31),C249)&lt;$J$1,"",IFERROR(VLOOKUP(IF(LEFT(C249,2)="13",DATE(RIGHT(C249,4),12,31),C249),IPCA!$A:$D,4,FALSE),1)*D249))</f>
        <v/>
      </c>
      <c r="F249" s="3">
        <f>IF(C249="","",IFERROR(AVERAGEIF(E$5:$E249,"&gt;="&amp;_xlfn.PERCENTILE.EXC(E$5:$E249,0.2)),0))</f>
        <v>0</v>
      </c>
      <c r="G249" s="99">
        <f>IF(C249="","",IFERROR(AVERAGEIF($E$5:E249,"&gt;"&amp;0,$E$5:E249),0))</f>
        <v>0</v>
      </c>
      <c r="O249" s="106">
        <f t="shared" si="7"/>
        <v>41394</v>
      </c>
      <c r="P249" s="3">
        <f>'Remunerações de Contribuição'!E252</f>
        <v>0</v>
      </c>
    </row>
    <row r="250" spans="2:16" x14ac:dyDescent="0.35">
      <c r="B250" s="2">
        <v>246</v>
      </c>
      <c r="C250" s="5">
        <f t="shared" si="6"/>
        <v>41425</v>
      </c>
      <c r="D250" s="6">
        <f>VLOOKUP(C250,'Remunerações de Contribuição'!$D$7:$E$391,2,FALSE)</f>
        <v>0</v>
      </c>
      <c r="E250" s="3" t="str">
        <f>IF(D250=0,"",IF(IF(ISTEXT(C250),DATE(RIGHT(C250,4),12,31),C250)&lt;$J$1,"",IFERROR(VLOOKUP(IF(LEFT(C250,2)="13",DATE(RIGHT(C250,4),12,31),C250),IPCA!$A:$D,4,FALSE),1)*D250))</f>
        <v/>
      </c>
      <c r="F250" s="3">
        <f>IF(C250="","",IFERROR(AVERAGEIF(E$5:$E250,"&gt;="&amp;_xlfn.PERCENTILE.EXC(E$5:$E250,0.2)),0))</f>
        <v>0</v>
      </c>
      <c r="G250" s="99">
        <f>IF(C250="","",IFERROR(AVERAGEIF($E$5:E250,"&gt;"&amp;0,$E$5:E250),0))</f>
        <v>0</v>
      </c>
      <c r="O250" s="106">
        <f t="shared" si="7"/>
        <v>41425</v>
      </c>
      <c r="P250" s="3">
        <f>'Remunerações de Contribuição'!E253</f>
        <v>0</v>
      </c>
    </row>
    <row r="251" spans="2:16" x14ac:dyDescent="0.35">
      <c r="B251" s="2">
        <v>247</v>
      </c>
      <c r="C251" s="5">
        <f t="shared" si="6"/>
        <v>41455</v>
      </c>
      <c r="D251" s="6">
        <f>VLOOKUP(C251,'Remunerações de Contribuição'!$D$7:$E$391,2,FALSE)</f>
        <v>0</v>
      </c>
      <c r="E251" s="3" t="str">
        <f>IF(D251=0,"",IF(IF(ISTEXT(C251),DATE(RIGHT(C251,4),12,31),C251)&lt;$J$1,"",IFERROR(VLOOKUP(IF(LEFT(C251,2)="13",DATE(RIGHT(C251,4),12,31),C251),IPCA!$A:$D,4,FALSE),1)*D251))</f>
        <v/>
      </c>
      <c r="F251" s="3">
        <f>IF(C251="","",IFERROR(AVERAGEIF(E$5:$E251,"&gt;="&amp;_xlfn.PERCENTILE.EXC(E$5:$E251,0.2)),0))</f>
        <v>0</v>
      </c>
      <c r="G251" s="99">
        <f>IF(C251="","",IFERROR(AVERAGEIF($E$5:E251,"&gt;"&amp;0,$E$5:E251),0))</f>
        <v>0</v>
      </c>
      <c r="O251" s="106">
        <f t="shared" si="7"/>
        <v>41455</v>
      </c>
      <c r="P251" s="3">
        <f>'Remunerações de Contribuição'!E254</f>
        <v>0</v>
      </c>
    </row>
    <row r="252" spans="2:16" x14ac:dyDescent="0.35">
      <c r="B252" s="2">
        <v>248</v>
      </c>
      <c r="C252" s="5">
        <f t="shared" si="6"/>
        <v>41486</v>
      </c>
      <c r="D252" s="6">
        <f>VLOOKUP(C252,'Remunerações de Contribuição'!$D$7:$E$391,2,FALSE)</f>
        <v>0</v>
      </c>
      <c r="E252" s="3" t="str">
        <f>IF(D252=0,"",IF(IF(ISTEXT(C252),DATE(RIGHT(C252,4),12,31),C252)&lt;$J$1,"",IFERROR(VLOOKUP(IF(LEFT(C252,2)="13",DATE(RIGHT(C252,4),12,31),C252),IPCA!$A:$D,4,FALSE),1)*D252))</f>
        <v/>
      </c>
      <c r="F252" s="3">
        <f>IF(C252="","",IFERROR(AVERAGEIF(E$5:$E252,"&gt;="&amp;_xlfn.PERCENTILE.EXC(E$5:$E252,0.2)),0))</f>
        <v>0</v>
      </c>
      <c r="G252" s="99">
        <f>IF(C252="","",IFERROR(AVERAGEIF($E$5:E252,"&gt;"&amp;0,$E$5:E252),0))</f>
        <v>0</v>
      </c>
      <c r="O252" s="106">
        <f t="shared" si="7"/>
        <v>41486</v>
      </c>
      <c r="P252" s="3">
        <f>'Remunerações de Contribuição'!E255</f>
        <v>0</v>
      </c>
    </row>
    <row r="253" spans="2:16" x14ac:dyDescent="0.35">
      <c r="B253" s="2">
        <v>249</v>
      </c>
      <c r="C253" s="5">
        <f t="shared" si="6"/>
        <v>41517</v>
      </c>
      <c r="D253" s="6">
        <f>VLOOKUP(C253,'Remunerações de Contribuição'!$D$7:$E$391,2,FALSE)</f>
        <v>0</v>
      </c>
      <c r="E253" s="3" t="str">
        <f>IF(D253=0,"",IF(IF(ISTEXT(C253),DATE(RIGHT(C253,4),12,31),C253)&lt;$J$1,"",IFERROR(VLOOKUP(IF(LEFT(C253,2)="13",DATE(RIGHT(C253,4),12,31),C253),IPCA!$A:$D,4,FALSE),1)*D253))</f>
        <v/>
      </c>
      <c r="F253" s="3">
        <f>IF(C253="","",IFERROR(AVERAGEIF(E$5:$E253,"&gt;="&amp;_xlfn.PERCENTILE.EXC(E$5:$E253,0.2)),0))</f>
        <v>0</v>
      </c>
      <c r="G253" s="99">
        <f>IF(C253="","",IFERROR(AVERAGEIF($E$5:E253,"&gt;"&amp;0,$E$5:E253),0))</f>
        <v>0</v>
      </c>
      <c r="O253" s="106">
        <f t="shared" si="7"/>
        <v>41517</v>
      </c>
      <c r="P253" s="3">
        <f>'Remunerações de Contribuição'!E256</f>
        <v>0</v>
      </c>
    </row>
    <row r="254" spans="2:16" x14ac:dyDescent="0.35">
      <c r="B254" s="2">
        <v>250</v>
      </c>
      <c r="C254" s="5">
        <f t="shared" si="6"/>
        <v>41547</v>
      </c>
      <c r="D254" s="6">
        <f>VLOOKUP(C254,'Remunerações de Contribuição'!$D$7:$E$391,2,FALSE)</f>
        <v>0</v>
      </c>
      <c r="E254" s="3" t="str">
        <f>IF(D254=0,"",IF(IF(ISTEXT(C254),DATE(RIGHT(C254,4),12,31),C254)&lt;$J$1,"",IFERROR(VLOOKUP(IF(LEFT(C254,2)="13",DATE(RIGHT(C254,4),12,31),C254),IPCA!$A:$D,4,FALSE),1)*D254))</f>
        <v/>
      </c>
      <c r="F254" s="3">
        <f>IF(C254="","",IFERROR(AVERAGEIF(E$5:$E254,"&gt;="&amp;_xlfn.PERCENTILE.EXC(E$5:$E254,0.2)),0))</f>
        <v>0</v>
      </c>
      <c r="G254" s="99">
        <f>IF(C254="","",IFERROR(AVERAGEIF($E$5:E254,"&gt;"&amp;0,$E$5:E254),0))</f>
        <v>0</v>
      </c>
      <c r="O254" s="106">
        <f t="shared" si="7"/>
        <v>41547</v>
      </c>
      <c r="P254" s="3">
        <f>'Remunerações de Contribuição'!E257</f>
        <v>0</v>
      </c>
    </row>
    <row r="255" spans="2:16" x14ac:dyDescent="0.35">
      <c r="B255" s="2">
        <v>251</v>
      </c>
      <c r="C255" s="5">
        <f t="shared" si="6"/>
        <v>41578</v>
      </c>
      <c r="D255" s="6">
        <f>VLOOKUP(C255,'Remunerações de Contribuição'!$D$7:$E$391,2,FALSE)</f>
        <v>0</v>
      </c>
      <c r="E255" s="3" t="str">
        <f>IF(D255=0,"",IF(IF(ISTEXT(C255),DATE(RIGHT(C255,4),12,31),C255)&lt;$J$1,"",IFERROR(VLOOKUP(IF(LEFT(C255,2)="13",DATE(RIGHT(C255,4),12,31),C255),IPCA!$A:$D,4,FALSE),1)*D255))</f>
        <v/>
      </c>
      <c r="F255" s="3">
        <f>IF(C255="","",IFERROR(AVERAGEIF(E$5:$E255,"&gt;="&amp;_xlfn.PERCENTILE.EXC(E$5:$E255,0.2)),0))</f>
        <v>0</v>
      </c>
      <c r="G255" s="99">
        <f>IF(C255="","",IFERROR(AVERAGEIF($E$5:E255,"&gt;"&amp;0,$E$5:E255),0))</f>
        <v>0</v>
      </c>
      <c r="O255" s="106">
        <f t="shared" si="7"/>
        <v>41578</v>
      </c>
      <c r="P255" s="3">
        <f>'Remunerações de Contribuição'!E258</f>
        <v>0</v>
      </c>
    </row>
    <row r="256" spans="2:16" x14ac:dyDescent="0.35">
      <c r="B256" s="2">
        <v>252</v>
      </c>
      <c r="C256" s="5">
        <f t="shared" si="6"/>
        <v>41608</v>
      </c>
      <c r="D256" s="6">
        <f>VLOOKUP(C256,'Remunerações de Contribuição'!$D$7:$E$391,2,FALSE)</f>
        <v>0</v>
      </c>
      <c r="E256" s="3" t="str">
        <f>IF(D256=0,"",IF(IF(ISTEXT(C256),DATE(RIGHT(C256,4),12,31),C256)&lt;$J$1,"",IFERROR(VLOOKUP(IF(LEFT(C256,2)="13",DATE(RIGHT(C256,4),12,31),C256),IPCA!$A:$D,4,FALSE),1)*D256))</f>
        <v/>
      </c>
      <c r="F256" s="3">
        <f>IF(C256="","",IFERROR(AVERAGEIF(E$5:$E256,"&gt;="&amp;_xlfn.PERCENTILE.EXC(E$5:$E256,0.2)),0))</f>
        <v>0</v>
      </c>
      <c r="G256" s="99">
        <f>IF(C256="","",IFERROR(AVERAGEIF($E$5:E256,"&gt;"&amp;0,$E$5:E256),0))</f>
        <v>0</v>
      </c>
      <c r="O256" s="106">
        <f t="shared" si="7"/>
        <v>41608</v>
      </c>
      <c r="P256" s="3">
        <f>'Remunerações de Contribuição'!E259</f>
        <v>0</v>
      </c>
    </row>
    <row r="257" spans="2:16" x14ac:dyDescent="0.35">
      <c r="B257" s="2">
        <v>253</v>
      </c>
      <c r="C257" s="5" t="str">
        <f t="shared" si="6"/>
        <v>13º 2013</v>
      </c>
      <c r="D257" s="6">
        <f>VLOOKUP(C257,'Remunerações de Contribuição'!$D$7:$E$391,2,FALSE)</f>
        <v>0</v>
      </c>
      <c r="E257" s="3" t="str">
        <f>IF(D257=0,"",IF(IF(ISTEXT(C257),DATE(RIGHT(C257,4),12,31),C257)&lt;$J$1,"",IFERROR(VLOOKUP(IF(LEFT(C257,2)="13",DATE(RIGHT(C257,4),12,31),C257),IPCA!$A:$D,4,FALSE),1)*D257))</f>
        <v/>
      </c>
      <c r="F257" s="3">
        <f>IF(C257="","",IFERROR(AVERAGEIF(E$5:$E257,"&gt;="&amp;_xlfn.PERCENTILE.EXC(E$5:$E257,0.2)),0))</f>
        <v>0</v>
      </c>
      <c r="G257" s="99">
        <f>IF(C257="","",IFERROR(AVERAGEIF($E$5:E257,"&gt;"&amp;0,$E$5:E257),0))</f>
        <v>0</v>
      </c>
      <c r="O257" s="106" t="str">
        <f t="shared" si="7"/>
        <v>13º 2013</v>
      </c>
      <c r="P257" s="3">
        <f>'Remunerações de Contribuição'!E260</f>
        <v>0</v>
      </c>
    </row>
    <row r="258" spans="2:16" x14ac:dyDescent="0.35">
      <c r="B258" s="2">
        <v>254</v>
      </c>
      <c r="C258" s="5">
        <f t="shared" si="6"/>
        <v>41639</v>
      </c>
      <c r="D258" s="6">
        <f>VLOOKUP(C258,'Remunerações de Contribuição'!$D$7:$E$391,2,FALSE)</f>
        <v>0</v>
      </c>
      <c r="E258" s="3" t="str">
        <f>IF(D258=0,"",IF(IF(ISTEXT(C258),DATE(RIGHT(C258,4),12,31),C258)&lt;$J$1,"",IFERROR(VLOOKUP(IF(LEFT(C258,2)="13",DATE(RIGHT(C258,4),12,31),C258),IPCA!$A:$D,4,FALSE),1)*D258))</f>
        <v/>
      </c>
      <c r="F258" s="3">
        <f>IF(C258="","",IFERROR(AVERAGEIF(E$5:$E258,"&gt;="&amp;_xlfn.PERCENTILE.EXC(E$5:$E258,0.2)),0))</f>
        <v>0</v>
      </c>
      <c r="G258" s="99">
        <f>IF(C258="","",IFERROR(AVERAGEIF($E$5:E258,"&gt;"&amp;0,$E$5:E258),0))</f>
        <v>0</v>
      </c>
      <c r="O258" s="106">
        <f t="shared" si="7"/>
        <v>41639</v>
      </c>
      <c r="P258" s="3">
        <f>'Remunerações de Contribuição'!E261</f>
        <v>0</v>
      </c>
    </row>
    <row r="259" spans="2:16" x14ac:dyDescent="0.35">
      <c r="B259" s="2">
        <v>255</v>
      </c>
      <c r="C259" s="5">
        <f t="shared" si="6"/>
        <v>41670</v>
      </c>
      <c r="D259" s="6">
        <f>VLOOKUP(C259,'Remunerações de Contribuição'!$D$7:$E$391,2,FALSE)</f>
        <v>0</v>
      </c>
      <c r="E259" s="3" t="str">
        <f>IF(D259=0,"",IF(IF(ISTEXT(C259),DATE(RIGHT(C259,4),12,31),C259)&lt;$J$1,"",IFERROR(VLOOKUP(IF(LEFT(C259,2)="13",DATE(RIGHT(C259,4),12,31),C259),IPCA!$A:$D,4,FALSE),1)*D259))</f>
        <v/>
      </c>
      <c r="F259" s="3">
        <f>IF(C259="","",IFERROR(AVERAGEIF(E$5:$E259,"&gt;="&amp;_xlfn.PERCENTILE.EXC(E$5:$E259,0.2)),0))</f>
        <v>0</v>
      </c>
      <c r="G259" s="99">
        <f>IF(C259="","",IFERROR(AVERAGEIF($E$5:E259,"&gt;"&amp;0,$E$5:E259),0))</f>
        <v>0</v>
      </c>
      <c r="O259" s="106">
        <f t="shared" si="7"/>
        <v>41670</v>
      </c>
      <c r="P259" s="3">
        <f>'Remunerações de Contribuição'!E262</f>
        <v>0</v>
      </c>
    </row>
    <row r="260" spans="2:16" x14ac:dyDescent="0.35">
      <c r="B260" s="2">
        <v>256</v>
      </c>
      <c r="C260" s="5">
        <f t="shared" si="6"/>
        <v>41698</v>
      </c>
      <c r="D260" s="6">
        <f>VLOOKUP(C260,'Remunerações de Contribuição'!$D$7:$E$391,2,FALSE)</f>
        <v>0</v>
      </c>
      <c r="E260" s="3" t="str">
        <f>IF(D260=0,"",IF(IF(ISTEXT(C260),DATE(RIGHT(C260,4),12,31),C260)&lt;$J$1,"",IFERROR(VLOOKUP(IF(LEFT(C260,2)="13",DATE(RIGHT(C260,4),12,31),C260),IPCA!$A:$D,4,FALSE),1)*D260))</f>
        <v/>
      </c>
      <c r="F260" s="3">
        <f>IF(C260="","",IFERROR(AVERAGEIF(E$5:$E260,"&gt;="&amp;_xlfn.PERCENTILE.EXC(E$5:$E260,0.2)),0))</f>
        <v>0</v>
      </c>
      <c r="G260" s="99">
        <f>IF(C260="","",IFERROR(AVERAGEIF($E$5:E260,"&gt;"&amp;0,$E$5:E260),0))</f>
        <v>0</v>
      </c>
      <c r="O260" s="106">
        <f t="shared" si="7"/>
        <v>41698</v>
      </c>
      <c r="P260" s="3">
        <f>'Remunerações de Contribuição'!E263</f>
        <v>0</v>
      </c>
    </row>
    <row r="261" spans="2:16" x14ac:dyDescent="0.35">
      <c r="B261" s="2">
        <v>257</v>
      </c>
      <c r="C261" s="5">
        <f t="shared" si="6"/>
        <v>41729</v>
      </c>
      <c r="D261" s="6">
        <f>VLOOKUP(C261,'Remunerações de Contribuição'!$D$7:$E$391,2,FALSE)</f>
        <v>0</v>
      </c>
      <c r="E261" s="3" t="str">
        <f>IF(D261=0,"",IF(IF(ISTEXT(C261),DATE(RIGHT(C261,4),12,31),C261)&lt;$J$1,"",IFERROR(VLOOKUP(IF(LEFT(C261,2)="13",DATE(RIGHT(C261,4),12,31),C261),IPCA!$A:$D,4,FALSE),1)*D261))</f>
        <v/>
      </c>
      <c r="F261" s="3">
        <f>IF(C261="","",IFERROR(AVERAGEIF(E$5:$E261,"&gt;="&amp;_xlfn.PERCENTILE.EXC(E$5:$E261,0.2)),0))</f>
        <v>0</v>
      </c>
      <c r="G261" s="99">
        <f>IF(C261="","",IFERROR(AVERAGEIF($E$5:E261,"&gt;"&amp;0,$E$5:E261),0))</f>
        <v>0</v>
      </c>
      <c r="O261" s="106">
        <f t="shared" si="7"/>
        <v>41729</v>
      </c>
      <c r="P261" s="3">
        <f>'Remunerações de Contribuição'!E264</f>
        <v>0</v>
      </c>
    </row>
    <row r="262" spans="2:16" x14ac:dyDescent="0.35">
      <c r="B262" s="2">
        <v>258</v>
      </c>
      <c r="C262" s="5">
        <f t="shared" si="6"/>
        <v>41759</v>
      </c>
      <c r="D262" s="6">
        <f>VLOOKUP(C262,'Remunerações de Contribuição'!$D$7:$E$391,2,FALSE)</f>
        <v>0</v>
      </c>
      <c r="E262" s="3" t="str">
        <f>IF(D262=0,"",IF(IF(ISTEXT(C262),DATE(RIGHT(C262,4),12,31),C262)&lt;$J$1,"",IFERROR(VLOOKUP(IF(LEFT(C262,2)="13",DATE(RIGHT(C262,4),12,31),C262),IPCA!$A:$D,4,FALSE),1)*D262))</f>
        <v/>
      </c>
      <c r="F262" s="3">
        <f>IF(C262="","",IFERROR(AVERAGEIF(E$5:$E262,"&gt;="&amp;_xlfn.PERCENTILE.EXC(E$5:$E262,0.2)),0))</f>
        <v>0</v>
      </c>
      <c r="G262" s="99">
        <f>IF(C262="","",IFERROR(AVERAGEIF($E$5:E262,"&gt;"&amp;0,$E$5:E262),0))</f>
        <v>0</v>
      </c>
      <c r="O262" s="106">
        <f t="shared" si="7"/>
        <v>41759</v>
      </c>
      <c r="P262" s="3">
        <f>'Remunerações de Contribuição'!E265</f>
        <v>0</v>
      </c>
    </row>
    <row r="263" spans="2:16" x14ac:dyDescent="0.35">
      <c r="B263" s="2">
        <v>259</v>
      </c>
      <c r="C263" s="5">
        <f t="shared" ref="C263:C326" si="8">IFERROR(IF(LEFT(C262,2)="13",DATE(RIGHT(C262,4),12,31),IF(EOMONTH(C262,1)&gt;$J$10,"",IF(MONTH(C262)=11,"13º "&amp;YEAR(C262),EOMONTH(C262,1)))),"")</f>
        <v>41790</v>
      </c>
      <c r="D263" s="6">
        <f>VLOOKUP(C263,'Remunerações de Contribuição'!$D$7:$E$391,2,FALSE)</f>
        <v>0</v>
      </c>
      <c r="E263" s="3" t="str">
        <f>IF(D263=0,"",IF(IF(ISTEXT(C263),DATE(RIGHT(C263,4),12,31),C263)&lt;$J$1,"",IFERROR(VLOOKUP(IF(LEFT(C263,2)="13",DATE(RIGHT(C263,4),12,31),C263),IPCA!$A:$D,4,FALSE),1)*D263))</f>
        <v/>
      </c>
      <c r="F263" s="3">
        <f>IF(C263="","",IFERROR(AVERAGEIF(E$5:$E263,"&gt;="&amp;_xlfn.PERCENTILE.EXC(E$5:$E263,0.2)),0))</f>
        <v>0</v>
      </c>
      <c r="G263" s="99">
        <f>IF(C263="","",IFERROR(AVERAGEIF($E$5:E263,"&gt;"&amp;0,$E$5:E263),0))</f>
        <v>0</v>
      </c>
      <c r="O263" s="106">
        <f t="shared" ref="O263:O326" si="9">IFERROR(IF(LEFT(O262,2)="13",DATE(RIGHT(O262,4),12,31),IF(EOMONTH(O262,1)&gt;$J$8,"",IF(MONTH(O262)=11,"13º "&amp;YEAR(O262),EOMONTH(O262,1)))),"")</f>
        <v>41790</v>
      </c>
      <c r="P263" s="3">
        <f>'Remunerações de Contribuição'!E266</f>
        <v>0</v>
      </c>
    </row>
    <row r="264" spans="2:16" x14ac:dyDescent="0.35">
      <c r="B264" s="2">
        <v>260</v>
      </c>
      <c r="C264" s="5">
        <f t="shared" si="8"/>
        <v>41820</v>
      </c>
      <c r="D264" s="6">
        <f>VLOOKUP(C264,'Remunerações de Contribuição'!$D$7:$E$391,2,FALSE)</f>
        <v>0</v>
      </c>
      <c r="E264" s="3" t="str">
        <f>IF(D264=0,"",IF(IF(ISTEXT(C264),DATE(RIGHT(C264,4),12,31),C264)&lt;$J$1,"",IFERROR(VLOOKUP(IF(LEFT(C264,2)="13",DATE(RIGHT(C264,4),12,31),C264),IPCA!$A:$D,4,FALSE),1)*D264))</f>
        <v/>
      </c>
      <c r="F264" s="3">
        <f>IF(C264="","",IFERROR(AVERAGEIF(E$5:$E264,"&gt;="&amp;_xlfn.PERCENTILE.EXC(E$5:$E264,0.2)),0))</f>
        <v>0</v>
      </c>
      <c r="G264" s="99">
        <f>IF(C264="","",IFERROR(AVERAGEIF($E$5:E264,"&gt;"&amp;0,$E$5:E264),0))</f>
        <v>0</v>
      </c>
      <c r="O264" s="106">
        <f t="shared" si="9"/>
        <v>41820</v>
      </c>
      <c r="P264" s="3">
        <f>'Remunerações de Contribuição'!E267</f>
        <v>0</v>
      </c>
    </row>
    <row r="265" spans="2:16" x14ac:dyDescent="0.35">
      <c r="B265" s="2">
        <v>261</v>
      </c>
      <c r="C265" s="5">
        <f t="shared" si="8"/>
        <v>41851</v>
      </c>
      <c r="D265" s="6">
        <f>VLOOKUP(C265,'Remunerações de Contribuição'!$D$7:$E$391,2,FALSE)</f>
        <v>0</v>
      </c>
      <c r="E265" s="3" t="str">
        <f>IF(D265=0,"",IF(IF(ISTEXT(C265),DATE(RIGHT(C265,4),12,31),C265)&lt;$J$1,"",IFERROR(VLOOKUP(IF(LEFT(C265,2)="13",DATE(RIGHT(C265,4),12,31),C265),IPCA!$A:$D,4,FALSE),1)*D265))</f>
        <v/>
      </c>
      <c r="F265" s="3">
        <f>IF(C265="","",IFERROR(AVERAGEIF(E$5:$E265,"&gt;="&amp;_xlfn.PERCENTILE.EXC(E$5:$E265,0.2)),0))</f>
        <v>0</v>
      </c>
      <c r="G265" s="99">
        <f>IF(C265="","",IFERROR(AVERAGEIF($E$5:E265,"&gt;"&amp;0,$E$5:E265),0))</f>
        <v>0</v>
      </c>
      <c r="O265" s="106">
        <f t="shared" si="9"/>
        <v>41851</v>
      </c>
      <c r="P265" s="3">
        <f>'Remunerações de Contribuição'!E268</f>
        <v>0</v>
      </c>
    </row>
    <row r="266" spans="2:16" x14ac:dyDescent="0.35">
      <c r="B266" s="2">
        <v>262</v>
      </c>
      <c r="C266" s="5">
        <f t="shared" si="8"/>
        <v>41882</v>
      </c>
      <c r="D266" s="6">
        <f>VLOOKUP(C266,'Remunerações de Contribuição'!$D$7:$E$391,2,FALSE)</f>
        <v>0</v>
      </c>
      <c r="E266" s="3" t="str">
        <f>IF(D266=0,"",IF(IF(ISTEXT(C266),DATE(RIGHT(C266,4),12,31),C266)&lt;$J$1,"",IFERROR(VLOOKUP(IF(LEFT(C266,2)="13",DATE(RIGHT(C266,4),12,31),C266),IPCA!$A:$D,4,FALSE),1)*D266))</f>
        <v/>
      </c>
      <c r="F266" s="3">
        <f>IF(C266="","",IFERROR(AVERAGEIF(E$5:$E266,"&gt;="&amp;_xlfn.PERCENTILE.EXC(E$5:$E266,0.2)),0))</f>
        <v>0</v>
      </c>
      <c r="G266" s="99">
        <f>IF(C266="","",IFERROR(AVERAGEIF($E$5:E266,"&gt;"&amp;0,$E$5:E266),0))</f>
        <v>0</v>
      </c>
      <c r="O266" s="106">
        <f t="shared" si="9"/>
        <v>41882</v>
      </c>
      <c r="P266" s="3">
        <f>'Remunerações de Contribuição'!E269</f>
        <v>0</v>
      </c>
    </row>
    <row r="267" spans="2:16" x14ac:dyDescent="0.35">
      <c r="B267" s="2">
        <v>263</v>
      </c>
      <c r="C267" s="5">
        <f t="shared" si="8"/>
        <v>41912</v>
      </c>
      <c r="D267" s="6">
        <f>VLOOKUP(C267,'Remunerações de Contribuição'!$D$7:$E$391,2,FALSE)</f>
        <v>0</v>
      </c>
      <c r="E267" s="3" t="str">
        <f>IF(D267=0,"",IF(IF(ISTEXT(C267),DATE(RIGHT(C267,4),12,31),C267)&lt;$J$1,"",IFERROR(VLOOKUP(IF(LEFT(C267,2)="13",DATE(RIGHT(C267,4),12,31),C267),IPCA!$A:$D,4,FALSE),1)*D267))</f>
        <v/>
      </c>
      <c r="F267" s="3">
        <f>IF(C267="","",IFERROR(AVERAGEIF(E$5:$E267,"&gt;="&amp;_xlfn.PERCENTILE.EXC(E$5:$E267,0.2)),0))</f>
        <v>0</v>
      </c>
      <c r="G267" s="99">
        <f>IF(C267="","",IFERROR(AVERAGEIF($E$5:E267,"&gt;"&amp;0,$E$5:E267),0))</f>
        <v>0</v>
      </c>
      <c r="O267" s="106">
        <f t="shared" si="9"/>
        <v>41912</v>
      </c>
      <c r="P267" s="3">
        <f>'Remunerações de Contribuição'!E270</f>
        <v>0</v>
      </c>
    </row>
    <row r="268" spans="2:16" x14ac:dyDescent="0.35">
      <c r="B268" s="2">
        <v>264</v>
      </c>
      <c r="C268" s="5">
        <f t="shared" si="8"/>
        <v>41943</v>
      </c>
      <c r="D268" s="6">
        <f>VLOOKUP(C268,'Remunerações de Contribuição'!$D$7:$E$391,2,FALSE)</f>
        <v>0</v>
      </c>
      <c r="E268" s="3" t="str">
        <f>IF(D268=0,"",IF(IF(ISTEXT(C268),DATE(RIGHT(C268,4),12,31),C268)&lt;$J$1,"",IFERROR(VLOOKUP(IF(LEFT(C268,2)="13",DATE(RIGHT(C268,4),12,31),C268),IPCA!$A:$D,4,FALSE),1)*D268))</f>
        <v/>
      </c>
      <c r="F268" s="3">
        <f>IF(C268="","",IFERROR(AVERAGEIF(E$5:$E268,"&gt;="&amp;_xlfn.PERCENTILE.EXC(E$5:$E268,0.2)),0))</f>
        <v>0</v>
      </c>
      <c r="G268" s="99">
        <f>IF(C268="","",IFERROR(AVERAGEIF($E$5:E268,"&gt;"&amp;0,$E$5:E268),0))</f>
        <v>0</v>
      </c>
      <c r="O268" s="106">
        <f t="shared" si="9"/>
        <v>41943</v>
      </c>
      <c r="P268" s="3">
        <f>'Remunerações de Contribuição'!E271</f>
        <v>0</v>
      </c>
    </row>
    <row r="269" spans="2:16" x14ac:dyDescent="0.35">
      <c r="B269" s="2">
        <v>265</v>
      </c>
      <c r="C269" s="5">
        <f t="shared" si="8"/>
        <v>41973</v>
      </c>
      <c r="D269" s="6">
        <f>VLOOKUP(C269,'Remunerações de Contribuição'!$D$7:$E$391,2,FALSE)</f>
        <v>0</v>
      </c>
      <c r="E269" s="3" t="str">
        <f>IF(D269=0,"",IF(IF(ISTEXT(C269),DATE(RIGHT(C269,4),12,31),C269)&lt;$J$1,"",IFERROR(VLOOKUP(IF(LEFT(C269,2)="13",DATE(RIGHT(C269,4),12,31),C269),IPCA!$A:$D,4,FALSE),1)*D269))</f>
        <v/>
      </c>
      <c r="F269" s="3">
        <f>IF(C269="","",IFERROR(AVERAGEIF(E$5:$E269,"&gt;="&amp;_xlfn.PERCENTILE.EXC(E$5:$E269,0.2)),0))</f>
        <v>0</v>
      </c>
      <c r="G269" s="99">
        <f>IF(C269="","",IFERROR(AVERAGEIF($E$5:E269,"&gt;"&amp;0,$E$5:E269),0))</f>
        <v>0</v>
      </c>
      <c r="O269" s="106">
        <f t="shared" si="9"/>
        <v>41973</v>
      </c>
      <c r="P269" s="3">
        <f>'Remunerações de Contribuição'!E272</f>
        <v>0</v>
      </c>
    </row>
    <row r="270" spans="2:16" x14ac:dyDescent="0.35">
      <c r="B270" s="2">
        <v>266</v>
      </c>
      <c r="C270" s="5" t="str">
        <f t="shared" si="8"/>
        <v>13º 2014</v>
      </c>
      <c r="D270" s="6">
        <f>VLOOKUP(C270,'Remunerações de Contribuição'!$D$7:$E$391,2,FALSE)</f>
        <v>0</v>
      </c>
      <c r="E270" s="3" t="str">
        <f>IF(D270=0,"",IF(IF(ISTEXT(C270),DATE(RIGHT(C270,4),12,31),C270)&lt;$J$1,"",IFERROR(VLOOKUP(IF(LEFT(C270,2)="13",DATE(RIGHT(C270,4),12,31),C270),IPCA!$A:$D,4,FALSE),1)*D270))</f>
        <v/>
      </c>
      <c r="F270" s="3">
        <f>IF(C270="","",IFERROR(AVERAGEIF(E$5:$E270,"&gt;="&amp;_xlfn.PERCENTILE.EXC(E$5:$E270,0.2)),0))</f>
        <v>0</v>
      </c>
      <c r="G270" s="99">
        <f>IF(C270="","",IFERROR(AVERAGEIF($E$5:E270,"&gt;"&amp;0,$E$5:E270),0))</f>
        <v>0</v>
      </c>
      <c r="O270" s="106" t="str">
        <f t="shared" si="9"/>
        <v>13º 2014</v>
      </c>
      <c r="P270" s="3">
        <f>'Remunerações de Contribuição'!E273</f>
        <v>0</v>
      </c>
    </row>
    <row r="271" spans="2:16" x14ac:dyDescent="0.35">
      <c r="B271" s="2">
        <v>267</v>
      </c>
      <c r="C271" s="5">
        <f t="shared" si="8"/>
        <v>42004</v>
      </c>
      <c r="D271" s="6">
        <f>VLOOKUP(C271,'Remunerações de Contribuição'!$D$7:$E$391,2,FALSE)</f>
        <v>0</v>
      </c>
      <c r="E271" s="3" t="str">
        <f>IF(D271=0,"",IF(IF(ISTEXT(C271),DATE(RIGHT(C271,4),12,31),C271)&lt;$J$1,"",IFERROR(VLOOKUP(IF(LEFT(C271,2)="13",DATE(RIGHT(C271,4),12,31),C271),IPCA!$A:$D,4,FALSE),1)*D271))</f>
        <v/>
      </c>
      <c r="F271" s="3">
        <f>IF(C271="","",IFERROR(AVERAGEIF(E$5:$E271,"&gt;="&amp;_xlfn.PERCENTILE.EXC(E$5:$E271,0.2)),0))</f>
        <v>0</v>
      </c>
      <c r="G271" s="99">
        <f>IF(C271="","",IFERROR(AVERAGEIF($E$5:E271,"&gt;"&amp;0,$E$5:E271),0))</f>
        <v>0</v>
      </c>
      <c r="O271" s="106">
        <f t="shared" si="9"/>
        <v>42004</v>
      </c>
      <c r="P271" s="3">
        <f>'Remunerações de Contribuição'!E274</f>
        <v>0</v>
      </c>
    </row>
    <row r="272" spans="2:16" x14ac:dyDescent="0.35">
      <c r="B272" s="2">
        <v>268</v>
      </c>
      <c r="C272" s="5">
        <f t="shared" si="8"/>
        <v>42035</v>
      </c>
      <c r="D272" s="6">
        <f>VLOOKUP(C272,'Remunerações de Contribuição'!$D$7:$E$391,2,FALSE)</f>
        <v>0</v>
      </c>
      <c r="E272" s="3" t="str">
        <f>IF(D272=0,"",IF(IF(ISTEXT(C272),DATE(RIGHT(C272,4),12,31),C272)&lt;$J$1,"",IFERROR(VLOOKUP(IF(LEFT(C272,2)="13",DATE(RIGHT(C272,4),12,31),C272),IPCA!$A:$D,4,FALSE),1)*D272))</f>
        <v/>
      </c>
      <c r="F272" s="3">
        <f>IF(C272="","",IFERROR(AVERAGEIF(E$5:$E272,"&gt;="&amp;_xlfn.PERCENTILE.EXC(E$5:$E272,0.2)),0))</f>
        <v>0</v>
      </c>
      <c r="G272" s="99">
        <f>IF(C272="","",IFERROR(AVERAGEIF($E$5:E272,"&gt;"&amp;0,$E$5:E272),0))</f>
        <v>0</v>
      </c>
      <c r="O272" s="106">
        <f t="shared" si="9"/>
        <v>42035</v>
      </c>
      <c r="P272" s="3">
        <f>'Remunerações de Contribuição'!E275</f>
        <v>0</v>
      </c>
    </row>
    <row r="273" spans="2:16" x14ac:dyDescent="0.35">
      <c r="B273" s="2">
        <v>269</v>
      </c>
      <c r="C273" s="5">
        <f t="shared" si="8"/>
        <v>42063</v>
      </c>
      <c r="D273" s="6">
        <f>VLOOKUP(C273,'Remunerações de Contribuição'!$D$7:$E$391,2,FALSE)</f>
        <v>0</v>
      </c>
      <c r="E273" s="3" t="str">
        <f>IF(D273=0,"",IF(IF(ISTEXT(C273),DATE(RIGHT(C273,4),12,31),C273)&lt;$J$1,"",IFERROR(VLOOKUP(IF(LEFT(C273,2)="13",DATE(RIGHT(C273,4),12,31),C273),IPCA!$A:$D,4,FALSE),1)*D273))</f>
        <v/>
      </c>
      <c r="F273" s="3">
        <f>IF(C273="","",IFERROR(AVERAGEIF(E$5:$E273,"&gt;="&amp;_xlfn.PERCENTILE.EXC(E$5:$E273,0.2)),0))</f>
        <v>0</v>
      </c>
      <c r="G273" s="99">
        <f>IF(C273="","",IFERROR(AVERAGEIF($E$5:E273,"&gt;"&amp;0,$E$5:E273),0))</f>
        <v>0</v>
      </c>
      <c r="O273" s="106">
        <f t="shared" si="9"/>
        <v>42063</v>
      </c>
      <c r="P273" s="3">
        <f>'Remunerações de Contribuição'!E276</f>
        <v>0</v>
      </c>
    </row>
    <row r="274" spans="2:16" x14ac:dyDescent="0.35">
      <c r="B274" s="2">
        <v>270</v>
      </c>
      <c r="C274" s="5">
        <f t="shared" si="8"/>
        <v>42094</v>
      </c>
      <c r="D274" s="6">
        <f>VLOOKUP(C274,'Remunerações de Contribuição'!$D$7:$E$391,2,FALSE)</f>
        <v>0</v>
      </c>
      <c r="E274" s="3" t="str">
        <f>IF(D274=0,"",IF(IF(ISTEXT(C274),DATE(RIGHT(C274,4),12,31),C274)&lt;$J$1,"",IFERROR(VLOOKUP(IF(LEFT(C274,2)="13",DATE(RIGHT(C274,4),12,31),C274),IPCA!$A:$D,4,FALSE),1)*D274))</f>
        <v/>
      </c>
      <c r="F274" s="3">
        <f>IF(C274="","",IFERROR(AVERAGEIF(E$5:$E274,"&gt;="&amp;_xlfn.PERCENTILE.EXC(E$5:$E274,0.2)),0))</f>
        <v>0</v>
      </c>
      <c r="G274" s="99">
        <f>IF(C274="","",IFERROR(AVERAGEIF($E$5:E274,"&gt;"&amp;0,$E$5:E274),0))</f>
        <v>0</v>
      </c>
      <c r="O274" s="106">
        <f t="shared" si="9"/>
        <v>42094</v>
      </c>
      <c r="P274" s="3">
        <f>'Remunerações de Contribuição'!E277</f>
        <v>0</v>
      </c>
    </row>
    <row r="275" spans="2:16" x14ac:dyDescent="0.35">
      <c r="B275" s="2">
        <v>271</v>
      </c>
      <c r="C275" s="5">
        <f t="shared" si="8"/>
        <v>42124</v>
      </c>
      <c r="D275" s="6">
        <f>VLOOKUP(C275,'Remunerações de Contribuição'!$D$7:$E$391,2,FALSE)</f>
        <v>0</v>
      </c>
      <c r="E275" s="3" t="str">
        <f>IF(D275=0,"",IF(IF(ISTEXT(C275),DATE(RIGHT(C275,4),12,31),C275)&lt;$J$1,"",IFERROR(VLOOKUP(IF(LEFT(C275,2)="13",DATE(RIGHT(C275,4),12,31),C275),IPCA!$A:$D,4,FALSE),1)*D275))</f>
        <v/>
      </c>
      <c r="F275" s="3">
        <f>IF(C275="","",IFERROR(AVERAGEIF(E$5:$E275,"&gt;="&amp;_xlfn.PERCENTILE.EXC(E$5:$E275,0.2)),0))</f>
        <v>0</v>
      </c>
      <c r="G275" s="99">
        <f>IF(C275="","",IFERROR(AVERAGEIF($E$5:E275,"&gt;"&amp;0,$E$5:E275),0))</f>
        <v>0</v>
      </c>
      <c r="O275" s="106">
        <f t="shared" si="9"/>
        <v>42124</v>
      </c>
      <c r="P275" s="3">
        <f>'Remunerações de Contribuição'!E278</f>
        <v>0</v>
      </c>
    </row>
    <row r="276" spans="2:16" x14ac:dyDescent="0.35">
      <c r="B276" s="2">
        <v>272</v>
      </c>
      <c r="C276" s="5">
        <f t="shared" si="8"/>
        <v>42155</v>
      </c>
      <c r="D276" s="6">
        <f>VLOOKUP(C276,'Remunerações de Contribuição'!$D$7:$E$391,2,FALSE)</f>
        <v>0</v>
      </c>
      <c r="E276" s="3" t="str">
        <f>IF(D276=0,"",IF(IF(ISTEXT(C276),DATE(RIGHT(C276,4),12,31),C276)&lt;$J$1,"",IFERROR(VLOOKUP(IF(LEFT(C276,2)="13",DATE(RIGHT(C276,4),12,31),C276),IPCA!$A:$D,4,FALSE),1)*D276))</f>
        <v/>
      </c>
      <c r="F276" s="3">
        <f>IF(C276="","",IFERROR(AVERAGEIF(E$5:$E276,"&gt;="&amp;_xlfn.PERCENTILE.EXC(E$5:$E276,0.2)),0))</f>
        <v>0</v>
      </c>
      <c r="G276" s="99">
        <f>IF(C276="","",IFERROR(AVERAGEIF($E$5:E276,"&gt;"&amp;0,$E$5:E276),0))</f>
        <v>0</v>
      </c>
      <c r="O276" s="106">
        <f t="shared" si="9"/>
        <v>42155</v>
      </c>
      <c r="P276" s="3">
        <f>'Remunerações de Contribuição'!E279</f>
        <v>0</v>
      </c>
    </row>
    <row r="277" spans="2:16" x14ac:dyDescent="0.35">
      <c r="B277" s="2">
        <v>273</v>
      </c>
      <c r="C277" s="5">
        <f t="shared" si="8"/>
        <v>42185</v>
      </c>
      <c r="D277" s="6">
        <f>VLOOKUP(C277,'Remunerações de Contribuição'!$D$7:$E$391,2,FALSE)</f>
        <v>0</v>
      </c>
      <c r="E277" s="3" t="str">
        <f>IF(D277=0,"",IF(IF(ISTEXT(C277),DATE(RIGHT(C277,4),12,31),C277)&lt;$J$1,"",IFERROR(VLOOKUP(IF(LEFT(C277,2)="13",DATE(RIGHT(C277,4),12,31),C277),IPCA!$A:$D,4,FALSE),1)*D277))</f>
        <v/>
      </c>
      <c r="F277" s="3">
        <f>IF(C277="","",IFERROR(AVERAGEIF(E$5:$E277,"&gt;="&amp;_xlfn.PERCENTILE.EXC(E$5:$E277,0.2)),0))</f>
        <v>0</v>
      </c>
      <c r="G277" s="99">
        <f>IF(C277="","",IFERROR(AVERAGEIF($E$5:E277,"&gt;"&amp;0,$E$5:E277),0))</f>
        <v>0</v>
      </c>
      <c r="O277" s="106">
        <f t="shared" si="9"/>
        <v>42185</v>
      </c>
      <c r="P277" s="3">
        <f>'Remunerações de Contribuição'!E280</f>
        <v>0</v>
      </c>
    </row>
    <row r="278" spans="2:16" x14ac:dyDescent="0.35">
      <c r="B278" s="2">
        <v>274</v>
      </c>
      <c r="C278" s="5">
        <f t="shared" si="8"/>
        <v>42216</v>
      </c>
      <c r="D278" s="6">
        <f>VLOOKUP(C278,'Remunerações de Contribuição'!$D$7:$E$391,2,FALSE)</f>
        <v>0</v>
      </c>
      <c r="E278" s="3" t="str">
        <f>IF(D278=0,"",IF(IF(ISTEXT(C278),DATE(RIGHT(C278,4),12,31),C278)&lt;$J$1,"",IFERROR(VLOOKUP(IF(LEFT(C278,2)="13",DATE(RIGHT(C278,4),12,31),C278),IPCA!$A:$D,4,FALSE),1)*D278))</f>
        <v/>
      </c>
      <c r="F278" s="3">
        <f>IF(C278="","",IFERROR(AVERAGEIF(E$5:$E278,"&gt;="&amp;_xlfn.PERCENTILE.EXC(E$5:$E278,0.2)),0))</f>
        <v>0</v>
      </c>
      <c r="G278" s="99">
        <f>IF(C278="","",IFERROR(AVERAGEIF($E$5:E278,"&gt;"&amp;0,$E$5:E278),0))</f>
        <v>0</v>
      </c>
      <c r="O278" s="106">
        <f t="shared" si="9"/>
        <v>42216</v>
      </c>
      <c r="P278" s="3">
        <f>'Remunerações de Contribuição'!E281</f>
        <v>0</v>
      </c>
    </row>
    <row r="279" spans="2:16" x14ac:dyDescent="0.35">
      <c r="B279" s="2">
        <v>275</v>
      </c>
      <c r="C279" s="5">
        <f t="shared" si="8"/>
        <v>42247</v>
      </c>
      <c r="D279" s="6">
        <f>VLOOKUP(C279,'Remunerações de Contribuição'!$D$7:$E$391,2,FALSE)</f>
        <v>0</v>
      </c>
      <c r="E279" s="3" t="str">
        <f>IF(D279=0,"",IF(IF(ISTEXT(C279),DATE(RIGHT(C279,4),12,31),C279)&lt;$J$1,"",IFERROR(VLOOKUP(IF(LEFT(C279,2)="13",DATE(RIGHT(C279,4),12,31),C279),IPCA!$A:$D,4,FALSE),1)*D279))</f>
        <v/>
      </c>
      <c r="F279" s="3">
        <f>IF(C279="","",IFERROR(AVERAGEIF(E$5:$E279,"&gt;="&amp;_xlfn.PERCENTILE.EXC(E$5:$E279,0.2)),0))</f>
        <v>0</v>
      </c>
      <c r="G279" s="99">
        <f>IF(C279="","",IFERROR(AVERAGEIF($E$5:E279,"&gt;"&amp;0,$E$5:E279),0))</f>
        <v>0</v>
      </c>
      <c r="O279" s="106">
        <f t="shared" si="9"/>
        <v>42247</v>
      </c>
      <c r="P279" s="3">
        <f>'Remunerações de Contribuição'!E282</f>
        <v>0</v>
      </c>
    </row>
    <row r="280" spans="2:16" x14ac:dyDescent="0.35">
      <c r="B280" s="2">
        <v>276</v>
      </c>
      <c r="C280" s="5">
        <f t="shared" si="8"/>
        <v>42277</v>
      </c>
      <c r="D280" s="6">
        <f>VLOOKUP(C280,'Remunerações de Contribuição'!$D$7:$E$391,2,FALSE)</f>
        <v>0</v>
      </c>
      <c r="E280" s="3" t="str">
        <f>IF(D280=0,"",IF(IF(ISTEXT(C280),DATE(RIGHT(C280,4),12,31),C280)&lt;$J$1,"",IFERROR(VLOOKUP(IF(LEFT(C280,2)="13",DATE(RIGHT(C280,4),12,31),C280),IPCA!$A:$D,4,FALSE),1)*D280))</f>
        <v/>
      </c>
      <c r="F280" s="3">
        <f>IF(C280="","",IFERROR(AVERAGEIF(E$5:$E280,"&gt;="&amp;_xlfn.PERCENTILE.EXC(E$5:$E280,0.2)),0))</f>
        <v>0</v>
      </c>
      <c r="G280" s="99">
        <f>IF(C280="","",IFERROR(AVERAGEIF($E$5:E280,"&gt;"&amp;0,$E$5:E280),0))</f>
        <v>0</v>
      </c>
      <c r="O280" s="106">
        <f t="shared" si="9"/>
        <v>42277</v>
      </c>
      <c r="P280" s="3">
        <f>'Remunerações de Contribuição'!E283</f>
        <v>0</v>
      </c>
    </row>
    <row r="281" spans="2:16" x14ac:dyDescent="0.35">
      <c r="B281" s="2">
        <v>277</v>
      </c>
      <c r="C281" s="5">
        <f t="shared" si="8"/>
        <v>42308</v>
      </c>
      <c r="D281" s="6">
        <f>VLOOKUP(C281,'Remunerações de Contribuição'!$D$7:$E$391,2,FALSE)</f>
        <v>0</v>
      </c>
      <c r="E281" s="3" t="str">
        <f>IF(D281=0,"",IF(IF(ISTEXT(C281),DATE(RIGHT(C281,4),12,31),C281)&lt;$J$1,"",IFERROR(VLOOKUP(IF(LEFT(C281,2)="13",DATE(RIGHT(C281,4),12,31),C281),IPCA!$A:$D,4,FALSE),1)*D281))</f>
        <v/>
      </c>
      <c r="F281" s="3">
        <f>IF(C281="","",IFERROR(AVERAGEIF(E$5:$E281,"&gt;="&amp;_xlfn.PERCENTILE.EXC(E$5:$E281,0.2)),0))</f>
        <v>0</v>
      </c>
      <c r="G281" s="99">
        <f>IF(C281="","",IFERROR(AVERAGEIF($E$5:E281,"&gt;"&amp;0,$E$5:E281),0))</f>
        <v>0</v>
      </c>
      <c r="O281" s="106">
        <f t="shared" si="9"/>
        <v>42308</v>
      </c>
      <c r="P281" s="3">
        <f>'Remunerações de Contribuição'!E284</f>
        <v>0</v>
      </c>
    </row>
    <row r="282" spans="2:16" x14ac:dyDescent="0.35">
      <c r="B282" s="2">
        <v>278</v>
      </c>
      <c r="C282" s="5">
        <f t="shared" si="8"/>
        <v>42338</v>
      </c>
      <c r="D282" s="6">
        <f>VLOOKUP(C282,'Remunerações de Contribuição'!$D$7:$E$391,2,FALSE)</f>
        <v>0</v>
      </c>
      <c r="E282" s="3" t="str">
        <f>IF(D282=0,"",IF(IF(ISTEXT(C282),DATE(RIGHT(C282,4),12,31),C282)&lt;$J$1,"",IFERROR(VLOOKUP(IF(LEFT(C282,2)="13",DATE(RIGHT(C282,4),12,31),C282),IPCA!$A:$D,4,FALSE),1)*D282))</f>
        <v/>
      </c>
      <c r="F282" s="3">
        <f>IF(C282="","",IFERROR(AVERAGEIF(E$5:$E282,"&gt;="&amp;_xlfn.PERCENTILE.EXC(E$5:$E282,0.2)),0))</f>
        <v>0</v>
      </c>
      <c r="G282" s="99">
        <f>IF(C282="","",IFERROR(AVERAGEIF($E$5:E282,"&gt;"&amp;0,$E$5:E282),0))</f>
        <v>0</v>
      </c>
      <c r="O282" s="106">
        <f t="shared" si="9"/>
        <v>42338</v>
      </c>
      <c r="P282" s="3">
        <f>'Remunerações de Contribuição'!E285</f>
        <v>0</v>
      </c>
    </row>
    <row r="283" spans="2:16" x14ac:dyDescent="0.35">
      <c r="B283" s="2">
        <v>279</v>
      </c>
      <c r="C283" s="5" t="str">
        <f t="shared" si="8"/>
        <v>13º 2015</v>
      </c>
      <c r="D283" s="6">
        <f>VLOOKUP(C283,'Remunerações de Contribuição'!$D$7:$E$391,2,FALSE)</f>
        <v>0</v>
      </c>
      <c r="E283" s="3" t="str">
        <f>IF(D283=0,"",IF(IF(ISTEXT(C283),DATE(RIGHT(C283,4),12,31),C283)&lt;$J$1,"",IFERROR(VLOOKUP(IF(LEFT(C283,2)="13",DATE(RIGHT(C283,4),12,31),C283),IPCA!$A:$D,4,FALSE),1)*D283))</f>
        <v/>
      </c>
      <c r="F283" s="3">
        <f>IF(C283="","",IFERROR(AVERAGEIF(E$5:$E283,"&gt;="&amp;_xlfn.PERCENTILE.EXC(E$5:$E283,0.2)),0))</f>
        <v>0</v>
      </c>
      <c r="G283" s="99">
        <f>IF(C283="","",IFERROR(AVERAGEIF($E$5:E283,"&gt;"&amp;0,$E$5:E283),0))</f>
        <v>0</v>
      </c>
      <c r="O283" s="106" t="str">
        <f t="shared" si="9"/>
        <v>13º 2015</v>
      </c>
      <c r="P283" s="3">
        <f>'Remunerações de Contribuição'!E286</f>
        <v>0</v>
      </c>
    </row>
    <row r="284" spans="2:16" x14ac:dyDescent="0.35">
      <c r="B284" s="2">
        <v>280</v>
      </c>
      <c r="C284" s="5">
        <f t="shared" si="8"/>
        <v>42369</v>
      </c>
      <c r="D284" s="6">
        <f>VLOOKUP(C284,'Remunerações de Contribuição'!$D$7:$E$391,2,FALSE)</f>
        <v>0</v>
      </c>
      <c r="E284" s="3" t="str">
        <f>IF(D284=0,"",IF(IF(ISTEXT(C284),DATE(RIGHT(C284,4),12,31),C284)&lt;$J$1,"",IFERROR(VLOOKUP(IF(LEFT(C284,2)="13",DATE(RIGHT(C284,4),12,31),C284),IPCA!$A:$D,4,FALSE),1)*D284))</f>
        <v/>
      </c>
      <c r="F284" s="3">
        <f>IF(C284="","",IFERROR(AVERAGEIF(E$5:$E284,"&gt;="&amp;_xlfn.PERCENTILE.EXC(E$5:$E284,0.2)),0))</f>
        <v>0</v>
      </c>
      <c r="G284" s="99">
        <f>IF(C284="","",IFERROR(AVERAGEIF($E$5:E284,"&gt;"&amp;0,$E$5:E284),0))</f>
        <v>0</v>
      </c>
      <c r="O284" s="106">
        <f t="shared" si="9"/>
        <v>42369</v>
      </c>
      <c r="P284" s="3">
        <f>'Remunerações de Contribuição'!E287</f>
        <v>0</v>
      </c>
    </row>
    <row r="285" spans="2:16" x14ac:dyDescent="0.35">
      <c r="B285" s="2">
        <v>281</v>
      </c>
      <c r="C285" s="5">
        <f t="shared" si="8"/>
        <v>42400</v>
      </c>
      <c r="D285" s="6">
        <f>VLOOKUP(C285,'Remunerações de Contribuição'!$D$7:$E$391,2,FALSE)</f>
        <v>0</v>
      </c>
      <c r="E285" s="3" t="str">
        <f>IF(D285=0,"",IF(IF(ISTEXT(C285),DATE(RIGHT(C285,4),12,31),C285)&lt;$J$1,"",IFERROR(VLOOKUP(IF(LEFT(C285,2)="13",DATE(RIGHT(C285,4),12,31),C285),IPCA!$A:$D,4,FALSE),1)*D285))</f>
        <v/>
      </c>
      <c r="F285" s="3">
        <f>IF(C285="","",IFERROR(AVERAGEIF(E$5:$E285,"&gt;="&amp;_xlfn.PERCENTILE.EXC(E$5:$E285,0.2)),0))</f>
        <v>0</v>
      </c>
      <c r="G285" s="99">
        <f>IF(C285="","",IFERROR(AVERAGEIF($E$5:E285,"&gt;"&amp;0,$E$5:E285),0))</f>
        <v>0</v>
      </c>
      <c r="O285" s="106">
        <f t="shared" si="9"/>
        <v>42400</v>
      </c>
      <c r="P285" s="3">
        <f>'Remunerações de Contribuição'!E288</f>
        <v>0</v>
      </c>
    </row>
    <row r="286" spans="2:16" x14ac:dyDescent="0.35">
      <c r="B286" s="2">
        <v>282</v>
      </c>
      <c r="C286" s="5">
        <f t="shared" si="8"/>
        <v>42429</v>
      </c>
      <c r="D286" s="6">
        <f>VLOOKUP(C286,'Remunerações de Contribuição'!$D$7:$E$391,2,FALSE)</f>
        <v>0</v>
      </c>
      <c r="E286" s="3" t="str">
        <f>IF(D286=0,"",IF(IF(ISTEXT(C286),DATE(RIGHT(C286,4),12,31),C286)&lt;$J$1,"",IFERROR(VLOOKUP(IF(LEFT(C286,2)="13",DATE(RIGHT(C286,4),12,31),C286),IPCA!$A:$D,4,FALSE),1)*D286))</f>
        <v/>
      </c>
      <c r="F286" s="3">
        <f>IF(C286="","",IFERROR(AVERAGEIF(E$5:$E286,"&gt;="&amp;_xlfn.PERCENTILE.EXC(E$5:$E286,0.2)),0))</f>
        <v>0</v>
      </c>
      <c r="G286" s="99">
        <f>IF(C286="","",IFERROR(AVERAGEIF($E$5:E286,"&gt;"&amp;0,$E$5:E286),0))</f>
        <v>0</v>
      </c>
      <c r="O286" s="106">
        <f t="shared" si="9"/>
        <v>42429</v>
      </c>
      <c r="P286" s="3">
        <f>'Remunerações de Contribuição'!E289</f>
        <v>0</v>
      </c>
    </row>
    <row r="287" spans="2:16" x14ac:dyDescent="0.35">
      <c r="B287" s="2">
        <v>283</v>
      </c>
      <c r="C287" s="5">
        <f t="shared" si="8"/>
        <v>42460</v>
      </c>
      <c r="D287" s="6">
        <f>VLOOKUP(C287,'Remunerações de Contribuição'!$D$7:$E$391,2,FALSE)</f>
        <v>0</v>
      </c>
      <c r="E287" s="3" t="str">
        <f>IF(D287=0,"",IF(IF(ISTEXT(C287),DATE(RIGHT(C287,4),12,31),C287)&lt;$J$1,"",IFERROR(VLOOKUP(IF(LEFT(C287,2)="13",DATE(RIGHT(C287,4),12,31),C287),IPCA!$A:$D,4,FALSE),1)*D287))</f>
        <v/>
      </c>
      <c r="F287" s="3">
        <f>IF(C287="","",IFERROR(AVERAGEIF(E$5:$E287,"&gt;="&amp;_xlfn.PERCENTILE.EXC(E$5:$E287,0.2)),0))</f>
        <v>0</v>
      </c>
      <c r="G287" s="99">
        <f>IF(C287="","",IFERROR(AVERAGEIF($E$5:E287,"&gt;"&amp;0,$E$5:E287),0))</f>
        <v>0</v>
      </c>
      <c r="O287" s="106">
        <f t="shared" si="9"/>
        <v>42460</v>
      </c>
      <c r="P287" s="3">
        <f>'Remunerações de Contribuição'!E290</f>
        <v>0</v>
      </c>
    </row>
    <row r="288" spans="2:16" x14ac:dyDescent="0.35">
      <c r="B288" s="2">
        <v>284</v>
      </c>
      <c r="C288" s="5">
        <f t="shared" si="8"/>
        <v>42490</v>
      </c>
      <c r="D288" s="6">
        <f>VLOOKUP(C288,'Remunerações de Contribuição'!$D$7:$E$391,2,FALSE)</f>
        <v>0</v>
      </c>
      <c r="E288" s="3" t="str">
        <f>IF(D288=0,"",IF(IF(ISTEXT(C288),DATE(RIGHT(C288,4),12,31),C288)&lt;$J$1,"",IFERROR(VLOOKUP(IF(LEFT(C288,2)="13",DATE(RIGHT(C288,4),12,31),C288),IPCA!$A:$D,4,FALSE),1)*D288))</f>
        <v/>
      </c>
      <c r="F288" s="3">
        <f>IF(C288="","",IFERROR(AVERAGEIF(E$5:$E288,"&gt;="&amp;_xlfn.PERCENTILE.EXC(E$5:$E288,0.2)),0))</f>
        <v>0</v>
      </c>
      <c r="G288" s="99">
        <f>IF(C288="","",IFERROR(AVERAGEIF($E$5:E288,"&gt;"&amp;0,$E$5:E288),0))</f>
        <v>0</v>
      </c>
      <c r="O288" s="106">
        <f t="shared" si="9"/>
        <v>42490</v>
      </c>
      <c r="P288" s="3">
        <f>'Remunerações de Contribuição'!E291</f>
        <v>0</v>
      </c>
    </row>
    <row r="289" spans="2:16" x14ac:dyDescent="0.35">
      <c r="B289" s="2">
        <v>285</v>
      </c>
      <c r="C289" s="5">
        <f t="shared" si="8"/>
        <v>42521</v>
      </c>
      <c r="D289" s="6">
        <f>VLOOKUP(C289,'Remunerações de Contribuição'!$D$7:$E$391,2,FALSE)</f>
        <v>0</v>
      </c>
      <c r="E289" s="3" t="str">
        <f>IF(D289=0,"",IF(IF(ISTEXT(C289),DATE(RIGHT(C289,4),12,31),C289)&lt;$J$1,"",IFERROR(VLOOKUP(IF(LEFT(C289,2)="13",DATE(RIGHT(C289,4),12,31),C289),IPCA!$A:$D,4,FALSE),1)*D289))</f>
        <v/>
      </c>
      <c r="F289" s="3">
        <f>IF(C289="","",IFERROR(AVERAGEIF(E$5:$E289,"&gt;="&amp;_xlfn.PERCENTILE.EXC(E$5:$E289,0.2)),0))</f>
        <v>0</v>
      </c>
      <c r="G289" s="99">
        <f>IF(C289="","",IFERROR(AVERAGEIF($E$5:E289,"&gt;"&amp;0,$E$5:E289),0))</f>
        <v>0</v>
      </c>
      <c r="O289" s="106">
        <f t="shared" si="9"/>
        <v>42521</v>
      </c>
      <c r="P289" s="3">
        <f>'Remunerações de Contribuição'!E292</f>
        <v>0</v>
      </c>
    </row>
    <row r="290" spans="2:16" x14ac:dyDescent="0.35">
      <c r="B290" s="2">
        <v>286</v>
      </c>
      <c r="C290" s="5">
        <f t="shared" si="8"/>
        <v>42551</v>
      </c>
      <c r="D290" s="6">
        <f>VLOOKUP(C290,'Remunerações de Contribuição'!$D$7:$E$391,2,FALSE)</f>
        <v>0</v>
      </c>
      <c r="E290" s="3" t="str">
        <f>IF(D290=0,"",IF(IF(ISTEXT(C290),DATE(RIGHT(C290,4),12,31),C290)&lt;$J$1,"",IFERROR(VLOOKUP(IF(LEFT(C290,2)="13",DATE(RIGHT(C290,4),12,31),C290),IPCA!$A:$D,4,FALSE),1)*D290))</f>
        <v/>
      </c>
      <c r="F290" s="3">
        <f>IF(C290="","",IFERROR(AVERAGEIF(E$5:$E290,"&gt;="&amp;_xlfn.PERCENTILE.EXC(E$5:$E290,0.2)),0))</f>
        <v>0</v>
      </c>
      <c r="G290" s="99">
        <f>IF(C290="","",IFERROR(AVERAGEIF($E$5:E290,"&gt;"&amp;0,$E$5:E290),0))</f>
        <v>0</v>
      </c>
      <c r="O290" s="106">
        <f t="shared" si="9"/>
        <v>42551</v>
      </c>
      <c r="P290" s="3">
        <f>'Remunerações de Contribuição'!E293</f>
        <v>0</v>
      </c>
    </row>
    <row r="291" spans="2:16" x14ac:dyDescent="0.35">
      <c r="B291" s="2">
        <v>287</v>
      </c>
      <c r="C291" s="5">
        <f t="shared" si="8"/>
        <v>42582</v>
      </c>
      <c r="D291" s="6">
        <f>VLOOKUP(C291,'Remunerações de Contribuição'!$D$7:$E$391,2,FALSE)</f>
        <v>0</v>
      </c>
      <c r="E291" s="3" t="str">
        <f>IF(D291=0,"",IF(IF(ISTEXT(C291),DATE(RIGHT(C291,4),12,31),C291)&lt;$J$1,"",IFERROR(VLOOKUP(IF(LEFT(C291,2)="13",DATE(RIGHT(C291,4),12,31),C291),IPCA!$A:$D,4,FALSE),1)*D291))</f>
        <v/>
      </c>
      <c r="F291" s="3">
        <f>IF(C291="","",IFERROR(AVERAGEIF(E$5:$E291,"&gt;="&amp;_xlfn.PERCENTILE.EXC(E$5:$E291,0.2)),0))</f>
        <v>0</v>
      </c>
      <c r="G291" s="99">
        <f>IF(C291="","",IFERROR(AVERAGEIF($E$5:E291,"&gt;"&amp;0,$E$5:E291),0))</f>
        <v>0</v>
      </c>
      <c r="O291" s="106">
        <f t="shared" si="9"/>
        <v>42582</v>
      </c>
      <c r="P291" s="3">
        <f>'Remunerações de Contribuição'!E294</f>
        <v>0</v>
      </c>
    </row>
    <row r="292" spans="2:16" x14ac:dyDescent="0.35">
      <c r="B292" s="2">
        <v>288</v>
      </c>
      <c r="C292" s="5">
        <f t="shared" si="8"/>
        <v>42613</v>
      </c>
      <c r="D292" s="6">
        <f>VLOOKUP(C292,'Remunerações de Contribuição'!$D$7:$E$391,2,FALSE)</f>
        <v>0</v>
      </c>
      <c r="E292" s="3" t="str">
        <f>IF(D292=0,"",IF(IF(ISTEXT(C292),DATE(RIGHT(C292,4),12,31),C292)&lt;$J$1,"",IFERROR(VLOOKUP(IF(LEFT(C292,2)="13",DATE(RIGHT(C292,4),12,31),C292),IPCA!$A:$D,4,FALSE),1)*D292))</f>
        <v/>
      </c>
      <c r="F292" s="3">
        <f>IF(C292="","",IFERROR(AVERAGEIF(E$5:$E292,"&gt;="&amp;_xlfn.PERCENTILE.EXC(E$5:$E292,0.2)),0))</f>
        <v>0</v>
      </c>
      <c r="G292" s="99">
        <f>IF(C292="","",IFERROR(AVERAGEIF($E$5:E292,"&gt;"&amp;0,$E$5:E292),0))</f>
        <v>0</v>
      </c>
      <c r="O292" s="106">
        <f t="shared" si="9"/>
        <v>42613</v>
      </c>
      <c r="P292" s="3">
        <f>'Remunerações de Contribuição'!E296</f>
        <v>0</v>
      </c>
    </row>
    <row r="293" spans="2:16" x14ac:dyDescent="0.35">
      <c r="B293" s="2">
        <v>289</v>
      </c>
      <c r="C293" s="5">
        <f t="shared" si="8"/>
        <v>42643</v>
      </c>
      <c r="D293" s="6">
        <f>VLOOKUP(C293,'Remunerações de Contribuição'!$D$7:$E$391,2,FALSE)</f>
        <v>0</v>
      </c>
      <c r="E293" s="3" t="str">
        <f>IF(D293=0,"",IF(IF(ISTEXT(C293),DATE(RIGHT(C293,4),12,31),C293)&lt;$J$1,"",IFERROR(VLOOKUP(IF(LEFT(C293,2)="13",DATE(RIGHT(C293,4),12,31),C293),IPCA!$A:$D,4,FALSE),1)*D293))</f>
        <v/>
      </c>
      <c r="F293" s="3">
        <f>IF(C293="","",IFERROR(AVERAGEIF(E$5:$E293,"&gt;="&amp;_xlfn.PERCENTILE.EXC(E$5:$E293,0.2)),0))</f>
        <v>0</v>
      </c>
      <c r="G293" s="99">
        <f>IF(C293="","",IFERROR(AVERAGEIF($E$5:E293,"&gt;"&amp;0,$E$5:E293),0))</f>
        <v>0</v>
      </c>
      <c r="O293" s="106">
        <f t="shared" si="9"/>
        <v>42643</v>
      </c>
      <c r="P293" s="3">
        <f>'Remunerações de Contribuição'!E297</f>
        <v>0</v>
      </c>
    </row>
    <row r="294" spans="2:16" x14ac:dyDescent="0.35">
      <c r="B294" s="2">
        <v>290</v>
      </c>
      <c r="C294" s="5">
        <f t="shared" si="8"/>
        <v>42674</v>
      </c>
      <c r="D294" s="6">
        <f>VLOOKUP(C294,'Remunerações de Contribuição'!$D$7:$E$391,2,FALSE)</f>
        <v>0</v>
      </c>
      <c r="E294" s="3" t="str">
        <f>IF(D294=0,"",IF(IF(ISTEXT(C294),DATE(RIGHT(C294,4),12,31),C294)&lt;$J$1,"",IFERROR(VLOOKUP(IF(LEFT(C294,2)="13",DATE(RIGHT(C294,4),12,31),C294),IPCA!$A:$D,4,FALSE),1)*D294))</f>
        <v/>
      </c>
      <c r="F294" s="3">
        <f>IF(C294="","",IFERROR(AVERAGEIF(E$5:$E294,"&gt;="&amp;_xlfn.PERCENTILE.EXC(E$5:$E294,0.2)),0))</f>
        <v>0</v>
      </c>
      <c r="G294" s="99">
        <f>IF(C294="","",IFERROR(AVERAGEIF($E$5:E294,"&gt;"&amp;0,$E$5:E294),0))</f>
        <v>0</v>
      </c>
      <c r="O294" s="106">
        <f t="shared" si="9"/>
        <v>42674</v>
      </c>
      <c r="P294" s="3">
        <f>'Remunerações de Contribuição'!E383</f>
        <v>0</v>
      </c>
    </row>
    <row r="295" spans="2:16" x14ac:dyDescent="0.35">
      <c r="B295" s="2">
        <v>291</v>
      </c>
      <c r="C295" s="5">
        <f t="shared" si="8"/>
        <v>42704</v>
      </c>
      <c r="D295" s="6">
        <f>VLOOKUP(C295,'Remunerações de Contribuição'!$D$7:$E$391,2,FALSE)</f>
        <v>0</v>
      </c>
      <c r="E295" s="3" t="str">
        <f>IF(D295=0,"",IF(IF(ISTEXT(C295),DATE(RIGHT(C295,4),12,31),C295)&lt;$J$1,"",IFERROR(VLOOKUP(IF(LEFT(C295,2)="13",DATE(RIGHT(C295,4),12,31),C295),IPCA!$A:$D,4,FALSE),1)*D295))</f>
        <v/>
      </c>
      <c r="F295" s="3">
        <f>IF(C295="","",IFERROR(AVERAGEIF(E$5:$E295,"&gt;="&amp;_xlfn.PERCENTILE.EXC(E$5:$E295,0.2)),0))</f>
        <v>0</v>
      </c>
      <c r="G295" s="99">
        <f>IF(C295="","",IFERROR(AVERAGEIF($E$5:E295,"&gt;"&amp;0,$E$5:E295),0))</f>
        <v>0</v>
      </c>
      <c r="O295" s="106">
        <f t="shared" si="9"/>
        <v>42704</v>
      </c>
      <c r="P295" s="3">
        <f>'Remunerações de Contribuição'!E384</f>
        <v>0</v>
      </c>
    </row>
    <row r="296" spans="2:16" x14ac:dyDescent="0.35">
      <c r="B296" s="2">
        <v>292</v>
      </c>
      <c r="C296" s="5" t="str">
        <f t="shared" si="8"/>
        <v>13º 2016</v>
      </c>
      <c r="D296" s="6">
        <f>VLOOKUP(C296,'Remunerações de Contribuição'!$D$7:$E$391,2,FALSE)</f>
        <v>0</v>
      </c>
      <c r="E296" s="3" t="str">
        <f>IF(D296=0,"",IF(IF(ISTEXT(C296),DATE(RIGHT(C296,4),12,31),C296)&lt;$J$1,"",IFERROR(VLOOKUP(IF(LEFT(C296,2)="13",DATE(RIGHT(C296,4),12,31),C296),IPCA!$A:$D,4,FALSE),1)*D296))</f>
        <v/>
      </c>
      <c r="F296" s="3">
        <f>IF(C296="","",IFERROR(AVERAGEIF(E$5:$E296,"&gt;="&amp;_xlfn.PERCENTILE.EXC(E$5:$E296,0.2)),0))</f>
        <v>0</v>
      </c>
      <c r="G296" s="99">
        <f>IF(C296="","",IFERROR(AVERAGEIF($E$5:E296,"&gt;"&amp;0,$E$5:E296),0))</f>
        <v>0</v>
      </c>
      <c r="O296" s="106" t="str">
        <f t="shared" si="9"/>
        <v>13º 2016</v>
      </c>
      <c r="P296" s="3">
        <f>'Remunerações de Contribuição'!E385</f>
        <v>0</v>
      </c>
    </row>
    <row r="297" spans="2:16" x14ac:dyDescent="0.35">
      <c r="B297" s="2">
        <v>293</v>
      </c>
      <c r="C297" s="5">
        <f t="shared" si="8"/>
        <v>42735</v>
      </c>
      <c r="D297" s="6">
        <f>VLOOKUP(C297,'Remunerações de Contribuição'!$D$7:$E$391,2,FALSE)</f>
        <v>0</v>
      </c>
      <c r="E297" s="3" t="str">
        <f>IF(D297=0,"",IF(IF(ISTEXT(C297),DATE(RIGHT(C297,4),12,31),C297)&lt;$J$1,"",IFERROR(VLOOKUP(IF(LEFT(C297,2)="13",DATE(RIGHT(C297,4),12,31),C297),IPCA!$A:$D,4,FALSE),1)*D297))</f>
        <v/>
      </c>
      <c r="F297" s="3">
        <f>IF(C297="","",IFERROR(AVERAGEIF(E$5:$E297,"&gt;="&amp;_xlfn.PERCENTILE.EXC(E$5:$E297,0.2)),0))</f>
        <v>0</v>
      </c>
      <c r="G297" s="99">
        <f>IF(C297="","",IFERROR(AVERAGEIF($E$5:E297,"&gt;"&amp;0,$E$5:E297),0))</f>
        <v>0</v>
      </c>
      <c r="O297" s="106">
        <f t="shared" si="9"/>
        <v>42735</v>
      </c>
      <c r="P297" s="3">
        <f>'Remunerações de Contribuição'!E386</f>
        <v>0</v>
      </c>
    </row>
    <row r="298" spans="2:16" x14ac:dyDescent="0.35">
      <c r="B298" s="2">
        <v>294</v>
      </c>
      <c r="C298" s="5">
        <f t="shared" si="8"/>
        <v>42766</v>
      </c>
      <c r="D298" s="6">
        <f>VLOOKUP(C298,'Remunerações de Contribuição'!$D$7:$E$391,2,FALSE)</f>
        <v>0</v>
      </c>
      <c r="E298" s="3" t="str">
        <f>IF(D298=0,"",IF(IF(ISTEXT(C298),DATE(RIGHT(C298,4),12,31),C298)&lt;$J$1,"",IFERROR(VLOOKUP(IF(LEFT(C298,2)="13",DATE(RIGHT(C298,4),12,31),C298),IPCA!$A:$D,4,FALSE),1)*D298))</f>
        <v/>
      </c>
      <c r="F298" s="3">
        <f>IF(C298="","",IFERROR(AVERAGEIF(E$5:$E298,"&gt;="&amp;_xlfn.PERCENTILE.EXC(E$5:$E298,0.2)),0))</f>
        <v>0</v>
      </c>
      <c r="G298" s="99">
        <f>IF(C298="","",IFERROR(AVERAGEIF($E$5:E298,"&gt;"&amp;0,$E$5:E298),0))</f>
        <v>0</v>
      </c>
      <c r="O298" s="106">
        <f t="shared" si="9"/>
        <v>42766</v>
      </c>
      <c r="P298" s="3">
        <f>'Remunerações de Contribuição'!E302</f>
        <v>0</v>
      </c>
    </row>
    <row r="299" spans="2:16" x14ac:dyDescent="0.35">
      <c r="B299" s="2">
        <v>295</v>
      </c>
      <c r="C299" s="5">
        <f t="shared" si="8"/>
        <v>42794</v>
      </c>
      <c r="D299" s="6">
        <f>VLOOKUP(C299,'Remunerações de Contribuição'!$D$7:$E$391,2,FALSE)</f>
        <v>0</v>
      </c>
      <c r="E299" s="3" t="str">
        <f>IF(D299=0,"",IF(IF(ISTEXT(C299),DATE(RIGHT(C299,4),12,31),C299)&lt;$J$1,"",IFERROR(VLOOKUP(IF(LEFT(C299,2)="13",DATE(RIGHT(C299,4),12,31),C299),IPCA!$A:$D,4,FALSE),1)*D299))</f>
        <v/>
      </c>
      <c r="F299" s="3">
        <f>IF(C299="","",IFERROR(AVERAGEIF(E$5:$E299,"&gt;="&amp;_xlfn.PERCENTILE.EXC(E$5:$E299,0.2)),0))</f>
        <v>0</v>
      </c>
      <c r="G299" s="99">
        <f>IF(C299="","",IFERROR(AVERAGEIF($E$5:E299,"&gt;"&amp;0,$E$5:E299),0))</f>
        <v>0</v>
      </c>
      <c r="O299" s="106">
        <f t="shared" si="9"/>
        <v>42794</v>
      </c>
      <c r="P299" s="3">
        <f>'Remunerações de Contribuição'!E303</f>
        <v>0</v>
      </c>
    </row>
    <row r="300" spans="2:16" x14ac:dyDescent="0.35">
      <c r="B300" s="2">
        <v>296</v>
      </c>
      <c r="C300" s="5">
        <f t="shared" si="8"/>
        <v>42825</v>
      </c>
      <c r="D300" s="6">
        <f>VLOOKUP(C300,'Remunerações de Contribuição'!$D$7:$E$391,2,FALSE)</f>
        <v>0</v>
      </c>
      <c r="E300" s="3" t="str">
        <f>IF(D300=0,"",IF(IF(ISTEXT(C300),DATE(RIGHT(C300,4),12,31),C300)&lt;$J$1,"",IFERROR(VLOOKUP(IF(LEFT(C300,2)="13",DATE(RIGHT(C300,4),12,31),C300),IPCA!$A:$D,4,FALSE),1)*D300))</f>
        <v/>
      </c>
      <c r="F300" s="3">
        <f>IF(C300="","",IFERROR(AVERAGEIF(E$5:$E300,"&gt;="&amp;_xlfn.PERCENTILE.EXC(E$5:$E300,0.2)),0))</f>
        <v>0</v>
      </c>
      <c r="G300" s="99">
        <f>IF(C300="","",IFERROR(AVERAGEIF($E$5:E300,"&gt;"&amp;0,$E$5:E300),0))</f>
        <v>0</v>
      </c>
      <c r="O300" s="106">
        <f t="shared" si="9"/>
        <v>42825</v>
      </c>
      <c r="P300" s="3">
        <f>'Remunerações de Contribuição'!E304</f>
        <v>0</v>
      </c>
    </row>
    <row r="301" spans="2:16" x14ac:dyDescent="0.35">
      <c r="B301" s="2">
        <v>297</v>
      </c>
      <c r="C301" s="5">
        <f t="shared" si="8"/>
        <v>42855</v>
      </c>
      <c r="D301" s="6">
        <f>VLOOKUP(C301,'Remunerações de Contribuição'!$D$7:$E$391,2,FALSE)</f>
        <v>0</v>
      </c>
      <c r="E301" s="3" t="str">
        <f>IF(D301=0,"",IF(IF(ISTEXT(C301),DATE(RIGHT(C301,4),12,31),C301)&lt;$J$1,"",IFERROR(VLOOKUP(IF(LEFT(C301,2)="13",DATE(RIGHT(C301,4),12,31),C301),IPCA!$A:$D,4,FALSE),1)*D301))</f>
        <v/>
      </c>
      <c r="F301" s="3">
        <f>IF(C301="","",IFERROR(AVERAGEIF(E$5:$E301,"&gt;="&amp;_xlfn.PERCENTILE.EXC(E$5:$E301,0.2)),0))</f>
        <v>0</v>
      </c>
      <c r="G301" s="99">
        <f>IF(C301="","",IFERROR(AVERAGEIF($E$5:E301,"&gt;"&amp;0,$E$5:E301),0))</f>
        <v>0</v>
      </c>
      <c r="O301" s="106">
        <f t="shared" si="9"/>
        <v>42855</v>
      </c>
      <c r="P301" s="3">
        <f>'Remunerações de Contribuição'!E305</f>
        <v>0</v>
      </c>
    </row>
    <row r="302" spans="2:16" x14ac:dyDescent="0.35">
      <c r="B302" s="2">
        <v>298</v>
      </c>
      <c r="C302" s="5">
        <f t="shared" si="8"/>
        <v>42886</v>
      </c>
      <c r="D302" s="6">
        <f>VLOOKUP(C302,'Remunerações de Contribuição'!$D$7:$E$391,2,FALSE)</f>
        <v>0</v>
      </c>
      <c r="E302" s="3" t="str">
        <f>IF(D302=0,"",IF(IF(ISTEXT(C302),DATE(RIGHT(C302,4),12,31),C302)&lt;$J$1,"",IFERROR(VLOOKUP(IF(LEFT(C302,2)="13",DATE(RIGHT(C302,4),12,31),C302),IPCA!$A:$D,4,FALSE),1)*D302))</f>
        <v/>
      </c>
      <c r="F302" s="3">
        <f>IF(C302="","",IFERROR(AVERAGEIF(E$5:$E302,"&gt;="&amp;_xlfn.PERCENTILE.EXC(E$5:$E302,0.2)),0))</f>
        <v>0</v>
      </c>
      <c r="G302" s="99">
        <f>IF(C302="","",IFERROR(AVERAGEIF($E$5:E302,"&gt;"&amp;0,$E$5:E302),0))</f>
        <v>0</v>
      </c>
      <c r="O302" s="106">
        <f t="shared" si="9"/>
        <v>42886</v>
      </c>
      <c r="P302" s="3">
        <f>'Remunerações de Contribuição'!E306</f>
        <v>0</v>
      </c>
    </row>
    <row r="303" spans="2:16" x14ac:dyDescent="0.35">
      <c r="B303" s="2">
        <v>299</v>
      </c>
      <c r="C303" s="5">
        <f t="shared" si="8"/>
        <v>42916</v>
      </c>
      <c r="D303" s="6">
        <f>VLOOKUP(C303,'Remunerações de Contribuição'!$D$7:$E$391,2,FALSE)</f>
        <v>0</v>
      </c>
      <c r="E303" s="3" t="str">
        <f>IF(D303=0,"",IF(IF(ISTEXT(C303),DATE(RIGHT(C303,4),12,31),C303)&lt;$J$1,"",IFERROR(VLOOKUP(IF(LEFT(C303,2)="13",DATE(RIGHT(C303,4),12,31),C303),IPCA!$A:$D,4,FALSE),1)*D303))</f>
        <v/>
      </c>
      <c r="F303" s="3">
        <f>IF(C303="","",IFERROR(AVERAGEIF(E$5:$E303,"&gt;="&amp;_xlfn.PERCENTILE.EXC(E$5:$E303,0.2)),0))</f>
        <v>0</v>
      </c>
      <c r="G303" s="99">
        <f>IF(C303="","",IFERROR(AVERAGEIF($E$5:E303,"&gt;"&amp;0,$E$5:E303),0))</f>
        <v>0</v>
      </c>
      <c r="O303" s="106">
        <f t="shared" si="9"/>
        <v>42916</v>
      </c>
      <c r="P303" s="3">
        <f>'Remunerações de Contribuição'!E307</f>
        <v>0</v>
      </c>
    </row>
    <row r="304" spans="2:16" x14ac:dyDescent="0.35">
      <c r="B304" s="2">
        <v>300</v>
      </c>
      <c r="C304" s="5">
        <f t="shared" si="8"/>
        <v>42947</v>
      </c>
      <c r="D304" s="6">
        <f>VLOOKUP(C304,'Remunerações de Contribuição'!$D$7:$E$391,2,FALSE)</f>
        <v>0</v>
      </c>
      <c r="E304" s="3" t="str">
        <f>IF(D304=0,"",IF(IF(ISTEXT(C304),DATE(RIGHT(C304,4),12,31),C304)&lt;$J$1,"",IFERROR(VLOOKUP(IF(LEFT(C304,2)="13",DATE(RIGHT(C304,4),12,31),C304),IPCA!$A:$D,4,FALSE),1)*D304))</f>
        <v/>
      </c>
      <c r="F304" s="3">
        <f>IF(C304="","",IFERROR(AVERAGEIF(E$5:$E304,"&gt;="&amp;_xlfn.PERCENTILE.EXC(E$5:$E304,0.2)),0))</f>
        <v>0</v>
      </c>
      <c r="G304" s="99">
        <f>IF(C304="","",IFERROR(AVERAGEIF($E$5:E304,"&gt;"&amp;0,$E$5:E304),0))</f>
        <v>0</v>
      </c>
      <c r="O304" s="106">
        <f t="shared" si="9"/>
        <v>42947</v>
      </c>
      <c r="P304" s="3">
        <f>'Remunerações de Contribuição'!E308</f>
        <v>0</v>
      </c>
    </row>
    <row r="305" spans="2:16" x14ac:dyDescent="0.35">
      <c r="B305" s="2">
        <v>301</v>
      </c>
      <c r="C305" s="5">
        <f t="shared" si="8"/>
        <v>42978</v>
      </c>
      <c r="D305" s="6">
        <f>VLOOKUP(C305,'Remunerações de Contribuição'!$D$7:$E$391,2,FALSE)</f>
        <v>0</v>
      </c>
      <c r="E305" s="3" t="str">
        <f>IF(D305=0,"",IF(IF(ISTEXT(C305),DATE(RIGHT(C305,4),12,31),C305)&lt;$J$1,"",IFERROR(VLOOKUP(IF(LEFT(C305,2)="13",DATE(RIGHT(C305,4),12,31),C305),IPCA!$A:$D,4,FALSE),1)*D305))</f>
        <v/>
      </c>
      <c r="F305" s="3">
        <f>IF(C305="","",IFERROR(AVERAGEIF(E$5:$E305,"&gt;="&amp;_xlfn.PERCENTILE.EXC(E$5:$E305,0.2)),0))</f>
        <v>0</v>
      </c>
      <c r="G305" s="99">
        <f>IF(C305="","",IFERROR(AVERAGEIF($E$5:E305,"&gt;"&amp;0,$E$5:E305),0))</f>
        <v>0</v>
      </c>
      <c r="O305" s="106">
        <f t="shared" si="9"/>
        <v>42978</v>
      </c>
      <c r="P305" s="3">
        <f>'Remunerações de Contribuição'!E309</f>
        <v>0</v>
      </c>
    </row>
    <row r="306" spans="2:16" x14ac:dyDescent="0.35">
      <c r="B306" s="2">
        <v>302</v>
      </c>
      <c r="C306" s="5">
        <f t="shared" si="8"/>
        <v>43008</v>
      </c>
      <c r="D306" s="6">
        <f>VLOOKUP(C306,'Remunerações de Contribuição'!$D$7:$E$391,2,FALSE)</f>
        <v>0</v>
      </c>
      <c r="E306" s="3" t="str">
        <f>IF(D306=0,"",IF(IF(ISTEXT(C306),DATE(RIGHT(C306,4),12,31),C306)&lt;$J$1,"",IFERROR(VLOOKUP(IF(LEFT(C306,2)="13",DATE(RIGHT(C306,4),12,31),C306),IPCA!$A:$D,4,FALSE),1)*D306))</f>
        <v/>
      </c>
      <c r="F306" s="3">
        <f>IF(C306="","",IFERROR(AVERAGEIF(E$5:$E306,"&gt;="&amp;_xlfn.PERCENTILE.EXC(E$5:$E306,0.2)),0))</f>
        <v>0</v>
      </c>
      <c r="G306" s="99">
        <f>IF(C306="","",IFERROR(AVERAGEIF($E$5:E306,"&gt;"&amp;0,$E$5:E306),0))</f>
        <v>0</v>
      </c>
      <c r="O306" s="106">
        <f t="shared" si="9"/>
        <v>43008</v>
      </c>
      <c r="P306" s="3">
        <f>'Remunerações de Contribuição'!E310</f>
        <v>0</v>
      </c>
    </row>
    <row r="307" spans="2:16" x14ac:dyDescent="0.35">
      <c r="B307" s="2">
        <v>303</v>
      </c>
      <c r="C307" s="5">
        <f t="shared" si="8"/>
        <v>43039</v>
      </c>
      <c r="D307" s="6">
        <f>VLOOKUP(C307,'Remunerações de Contribuição'!$D$7:$E$391,2,FALSE)</f>
        <v>0</v>
      </c>
      <c r="E307" s="3" t="str">
        <f>IF(D307=0,"",IF(IF(ISTEXT(C307),DATE(RIGHT(C307,4),12,31),C307)&lt;$J$1,"",IFERROR(VLOOKUP(IF(LEFT(C307,2)="13",DATE(RIGHT(C307,4),12,31),C307),IPCA!$A:$D,4,FALSE),1)*D307))</f>
        <v/>
      </c>
      <c r="F307" s="3">
        <f>IF(C307="","",IFERROR(AVERAGEIF(E$5:$E307,"&gt;="&amp;_xlfn.PERCENTILE.EXC(E$5:$E307,0.2)),0))</f>
        <v>0</v>
      </c>
      <c r="G307" s="99">
        <f>IF(C307="","",IFERROR(AVERAGEIF($E$5:E307,"&gt;"&amp;0,$E$5:E307),0))</f>
        <v>0</v>
      </c>
      <c r="O307" s="106">
        <f t="shared" si="9"/>
        <v>43039</v>
      </c>
      <c r="P307" s="3">
        <f>'Remunerações de Contribuição'!E310</f>
        <v>0</v>
      </c>
    </row>
    <row r="308" spans="2:16" x14ac:dyDescent="0.35">
      <c r="B308" s="2">
        <v>304</v>
      </c>
      <c r="C308" s="5">
        <f t="shared" si="8"/>
        <v>43069</v>
      </c>
      <c r="D308" s="6">
        <f>VLOOKUP(C308,'Remunerações de Contribuição'!$D$7:$E$391,2,FALSE)</f>
        <v>0</v>
      </c>
      <c r="E308" s="3" t="str">
        <f>IF(D308=0,"",IF(IF(ISTEXT(C308),DATE(RIGHT(C308,4),12,31),C308)&lt;$J$1,"",IFERROR(VLOOKUP(IF(LEFT(C308,2)="13",DATE(RIGHT(C308,4),12,31),C308),IPCA!$A:$D,4,FALSE),1)*D308))</f>
        <v/>
      </c>
      <c r="F308" s="3">
        <f>IF(C308="","",IFERROR(AVERAGEIF(E$5:$E308,"&gt;="&amp;_xlfn.PERCENTILE.EXC(E$5:$E308,0.2)),0))</f>
        <v>0</v>
      </c>
      <c r="G308" s="99">
        <f>IF(C308="","",IFERROR(AVERAGEIF($E$5:E308,"&gt;"&amp;0,$E$5:E308),0))</f>
        <v>0</v>
      </c>
      <c r="O308" s="106">
        <f t="shared" si="9"/>
        <v>43069</v>
      </c>
      <c r="P308" s="3">
        <f>'Remunerações de Contribuição'!E311</f>
        <v>0</v>
      </c>
    </row>
    <row r="309" spans="2:16" x14ac:dyDescent="0.35">
      <c r="B309" s="2">
        <v>305</v>
      </c>
      <c r="C309" s="5" t="str">
        <f t="shared" si="8"/>
        <v>13º 2017</v>
      </c>
      <c r="D309" s="6">
        <f>VLOOKUP(C309,'Remunerações de Contribuição'!$D$7:$E$391,2,FALSE)</f>
        <v>0</v>
      </c>
      <c r="E309" s="3" t="str">
        <f>IF(D309=0,"",IF(IF(ISTEXT(C309),DATE(RIGHT(C309,4),12,31),C309)&lt;$J$1,"",IFERROR(VLOOKUP(IF(LEFT(C309,2)="13",DATE(RIGHT(C309,4),12,31),C309),IPCA!$A:$D,4,FALSE),1)*D309))</f>
        <v/>
      </c>
      <c r="F309" s="3">
        <f>IF(C309="","",IFERROR(AVERAGEIF(E$5:$E309,"&gt;="&amp;_xlfn.PERCENTILE.EXC(E$5:$E309,0.2)),0))</f>
        <v>0</v>
      </c>
      <c r="G309" s="99">
        <f>IF(C309="","",IFERROR(AVERAGEIF($E$5:E309,"&gt;"&amp;0,$E$5:E309),0))</f>
        <v>0</v>
      </c>
      <c r="O309" s="106" t="str">
        <f t="shared" si="9"/>
        <v>13º 2017</v>
      </c>
      <c r="P309" s="3">
        <f>'Remunerações de Contribuição'!E312</f>
        <v>0</v>
      </c>
    </row>
    <row r="310" spans="2:16" x14ac:dyDescent="0.35">
      <c r="B310" s="2">
        <v>306</v>
      </c>
      <c r="C310" s="5">
        <f t="shared" si="8"/>
        <v>43100</v>
      </c>
      <c r="D310" s="6">
        <f>VLOOKUP(C310,'Remunerações de Contribuição'!$D$7:$E$391,2,FALSE)</f>
        <v>0</v>
      </c>
      <c r="E310" s="3" t="str">
        <f>IF(D310=0,"",IF(IF(ISTEXT(C310),DATE(RIGHT(C310,4),12,31),C310)&lt;$J$1,"",IFERROR(VLOOKUP(IF(LEFT(C310,2)="13",DATE(RIGHT(C310,4),12,31),C310),IPCA!$A:$D,4,FALSE),1)*D310))</f>
        <v/>
      </c>
      <c r="F310" s="3">
        <f>IF(C310="","",IFERROR(AVERAGEIF(E$5:$E310,"&gt;="&amp;_xlfn.PERCENTILE.EXC(E$5:$E310,0.2)),0))</f>
        <v>0</v>
      </c>
      <c r="G310" s="99">
        <f>IF(C310="","",IFERROR(AVERAGEIF($E$5:E310,"&gt;"&amp;0,$E$5:E310),0))</f>
        <v>0</v>
      </c>
      <c r="O310" s="106">
        <f t="shared" si="9"/>
        <v>43100</v>
      </c>
      <c r="P310" s="3">
        <f>'Remunerações de Contribuição'!E313</f>
        <v>0</v>
      </c>
    </row>
    <row r="311" spans="2:16" x14ac:dyDescent="0.35">
      <c r="B311" s="2">
        <v>307</v>
      </c>
      <c r="C311" s="5">
        <f t="shared" si="8"/>
        <v>43131</v>
      </c>
      <c r="D311" s="6">
        <f>VLOOKUP(C311,'Remunerações de Contribuição'!$D$7:$E$391,2,FALSE)</f>
        <v>0</v>
      </c>
      <c r="E311" s="3" t="str">
        <f>IF(D311=0,"",IF(IF(ISTEXT(C311),DATE(RIGHT(C311,4),12,31),C311)&lt;$J$1,"",IFERROR(VLOOKUP(IF(LEFT(C311,2)="13",DATE(RIGHT(C311,4),12,31),C311),IPCA!$A:$D,4,FALSE),1)*D311))</f>
        <v/>
      </c>
      <c r="F311" s="3">
        <f>IF(C311="","",IFERROR(AVERAGEIF(E$5:$E311,"&gt;="&amp;_xlfn.PERCENTILE.EXC(E$5:$E311,0.2)),0))</f>
        <v>0</v>
      </c>
      <c r="G311" s="99">
        <f>IF(C311="","",IFERROR(AVERAGEIF($E$5:E311,"&gt;"&amp;0,$E$5:E311),0))</f>
        <v>0</v>
      </c>
      <c r="O311" s="106">
        <f t="shared" si="9"/>
        <v>43131</v>
      </c>
      <c r="P311" s="3">
        <f>'Remunerações de Contribuição'!E314</f>
        <v>0</v>
      </c>
    </row>
    <row r="312" spans="2:16" x14ac:dyDescent="0.35">
      <c r="B312" s="2">
        <v>308</v>
      </c>
      <c r="C312" s="5">
        <f t="shared" si="8"/>
        <v>43159</v>
      </c>
      <c r="D312" s="6">
        <f>VLOOKUP(C312,'Remunerações de Contribuição'!$D$7:$E$391,2,FALSE)</f>
        <v>0</v>
      </c>
      <c r="E312" s="3" t="str">
        <f>IF(D312=0,"",IF(IF(ISTEXT(C312),DATE(RIGHT(C312,4),12,31),C312)&lt;$J$1,"",IFERROR(VLOOKUP(IF(LEFT(C312,2)="13",DATE(RIGHT(C312,4),12,31),C312),IPCA!$A:$D,4,FALSE),1)*D312))</f>
        <v/>
      </c>
      <c r="F312" s="3">
        <f>IF(C312="","",IFERROR(AVERAGEIF(E$5:$E312,"&gt;="&amp;_xlfn.PERCENTILE.EXC(E$5:$E312,0.2)),0))</f>
        <v>0</v>
      </c>
      <c r="G312" s="99">
        <f>IF(C312="","",IFERROR(AVERAGEIF($E$5:E312,"&gt;"&amp;0,$E$5:E312),0))</f>
        <v>0</v>
      </c>
      <c r="O312" s="106">
        <f t="shared" si="9"/>
        <v>43159</v>
      </c>
      <c r="P312" s="3">
        <f>'Remunerações de Contribuição'!E315</f>
        <v>0</v>
      </c>
    </row>
    <row r="313" spans="2:16" x14ac:dyDescent="0.35">
      <c r="B313" s="2">
        <v>309</v>
      </c>
      <c r="C313" s="5">
        <f t="shared" si="8"/>
        <v>43190</v>
      </c>
      <c r="D313" s="6">
        <f>VLOOKUP(C313,'Remunerações de Contribuição'!$D$7:$E$391,2,FALSE)</f>
        <v>0</v>
      </c>
      <c r="E313" s="3" t="str">
        <f>IF(D313=0,"",IF(IF(ISTEXT(C313),DATE(RIGHT(C313,4),12,31),C313)&lt;$J$1,"",IFERROR(VLOOKUP(IF(LEFT(C313,2)="13",DATE(RIGHT(C313,4),12,31),C313),IPCA!$A:$D,4,FALSE),1)*D313))</f>
        <v/>
      </c>
      <c r="F313" s="3">
        <f>IF(C313="","",IFERROR(AVERAGEIF(E$5:$E313,"&gt;="&amp;_xlfn.PERCENTILE.EXC(E$5:$E313,0.2)),0))</f>
        <v>0</v>
      </c>
      <c r="G313" s="99">
        <f>IF(C313="","",IFERROR(AVERAGEIF($E$5:E313,"&gt;"&amp;0,$E$5:E313),0))</f>
        <v>0</v>
      </c>
      <c r="O313" s="106">
        <f t="shared" si="9"/>
        <v>43190</v>
      </c>
      <c r="P313" s="3">
        <f>'Remunerações de Contribuição'!E316</f>
        <v>0</v>
      </c>
    </row>
    <row r="314" spans="2:16" x14ac:dyDescent="0.35">
      <c r="B314" s="2">
        <v>310</v>
      </c>
      <c r="C314" s="5">
        <f t="shared" si="8"/>
        <v>43220</v>
      </c>
      <c r="D314" s="6">
        <f>VLOOKUP(C314,'Remunerações de Contribuição'!$D$7:$E$391,2,FALSE)</f>
        <v>0</v>
      </c>
      <c r="E314" s="3" t="str">
        <f>IF(D314=0,"",IF(IF(ISTEXT(C314),DATE(RIGHT(C314,4),12,31),C314)&lt;$J$1,"",IFERROR(VLOOKUP(IF(LEFT(C314,2)="13",DATE(RIGHT(C314,4),12,31),C314),IPCA!$A:$D,4,FALSE),1)*D314))</f>
        <v/>
      </c>
      <c r="F314" s="3">
        <f>IF(C314="","",IFERROR(AVERAGEIF(E$5:$E314,"&gt;="&amp;_xlfn.PERCENTILE.EXC(E$5:$E314,0.2)),0))</f>
        <v>0</v>
      </c>
      <c r="G314" s="99">
        <f>IF(C314="","",IFERROR(AVERAGEIF($E$5:E314,"&gt;"&amp;0,$E$5:E314),0))</f>
        <v>0</v>
      </c>
      <c r="O314" s="106">
        <f t="shared" si="9"/>
        <v>43220</v>
      </c>
      <c r="P314" s="3">
        <f>'Remunerações de Contribuição'!E317</f>
        <v>0</v>
      </c>
    </row>
    <row r="315" spans="2:16" x14ac:dyDescent="0.35">
      <c r="B315" s="2">
        <v>311</v>
      </c>
      <c r="C315" s="5">
        <f t="shared" si="8"/>
        <v>43251</v>
      </c>
      <c r="D315" s="6">
        <f>VLOOKUP(C315,'Remunerações de Contribuição'!$D$7:$E$391,2,FALSE)</f>
        <v>0</v>
      </c>
      <c r="E315" s="3" t="str">
        <f>IF(D315=0,"",IF(IF(ISTEXT(C315),DATE(RIGHT(C315,4),12,31),C315)&lt;$J$1,"",IFERROR(VLOOKUP(IF(LEFT(C315,2)="13",DATE(RIGHT(C315,4),12,31),C315),IPCA!$A:$D,4,FALSE),1)*D315))</f>
        <v/>
      </c>
      <c r="F315" s="3">
        <f>IF(C315="","",IFERROR(AVERAGEIF(E$5:$E315,"&gt;="&amp;_xlfn.PERCENTILE.EXC(E$5:$E315,0.2)),0))</f>
        <v>0</v>
      </c>
      <c r="G315" s="99">
        <f>IF(C315="","",IFERROR(AVERAGEIF($E$5:E315,"&gt;"&amp;0,$E$5:E315),0))</f>
        <v>0</v>
      </c>
      <c r="O315" s="106">
        <f t="shared" si="9"/>
        <v>43251</v>
      </c>
      <c r="P315" s="3">
        <f>'Remunerações de Contribuição'!E318</f>
        <v>0</v>
      </c>
    </row>
    <row r="316" spans="2:16" x14ac:dyDescent="0.35">
      <c r="B316" s="2">
        <v>312</v>
      </c>
      <c r="C316" s="5">
        <f t="shared" si="8"/>
        <v>43281</v>
      </c>
      <c r="D316" s="6">
        <f>VLOOKUP(C316,'Remunerações de Contribuição'!$D$7:$E$391,2,FALSE)</f>
        <v>0</v>
      </c>
      <c r="E316" s="3" t="str">
        <f>IF(D316=0,"",IF(IF(ISTEXT(C316),DATE(RIGHT(C316,4),12,31),C316)&lt;$J$1,"",IFERROR(VLOOKUP(IF(LEFT(C316,2)="13",DATE(RIGHT(C316,4),12,31),C316),IPCA!$A:$D,4,FALSE),1)*D316))</f>
        <v/>
      </c>
      <c r="F316" s="3">
        <f>IF(C316="","",IFERROR(AVERAGEIF(E$5:$E316,"&gt;="&amp;_xlfn.PERCENTILE.EXC(E$5:$E316,0.2)),0))</f>
        <v>0</v>
      </c>
      <c r="G316" s="99">
        <f>IF(C316="","",IFERROR(AVERAGEIF($E$5:E316,"&gt;"&amp;0,$E$5:E316),0))</f>
        <v>0</v>
      </c>
      <c r="O316" s="106">
        <f t="shared" si="9"/>
        <v>43281</v>
      </c>
      <c r="P316" s="3">
        <f>'Remunerações de Contribuição'!E319</f>
        <v>0</v>
      </c>
    </row>
    <row r="317" spans="2:16" x14ac:dyDescent="0.35">
      <c r="B317" s="2">
        <v>313</v>
      </c>
      <c r="C317" s="5">
        <f t="shared" si="8"/>
        <v>43312</v>
      </c>
      <c r="D317" s="6">
        <f>VLOOKUP(C317,'Remunerações de Contribuição'!$D$7:$E$391,2,FALSE)</f>
        <v>0</v>
      </c>
      <c r="E317" s="3" t="str">
        <f>IF(D317=0,"",IF(IF(ISTEXT(C317),DATE(RIGHT(C317,4),12,31),C317)&lt;$J$1,"",IFERROR(VLOOKUP(IF(LEFT(C317,2)="13",DATE(RIGHT(C317,4),12,31),C317),IPCA!$A:$D,4,FALSE),1)*D317))</f>
        <v/>
      </c>
      <c r="F317" s="3">
        <f>IF(C317="","",IFERROR(AVERAGEIF(E$5:$E317,"&gt;="&amp;_xlfn.PERCENTILE.EXC(E$5:$E317,0.2)),0))</f>
        <v>0</v>
      </c>
      <c r="G317" s="99">
        <f>IF(C317="","",IFERROR(AVERAGEIF($E$5:E317,"&gt;"&amp;0,$E$5:E317),0))</f>
        <v>0</v>
      </c>
      <c r="O317" s="106">
        <f t="shared" si="9"/>
        <v>43312</v>
      </c>
      <c r="P317" s="3">
        <f>'Remunerações de Contribuição'!E320</f>
        <v>0</v>
      </c>
    </row>
    <row r="318" spans="2:16" x14ac:dyDescent="0.35">
      <c r="B318" s="2">
        <v>314</v>
      </c>
      <c r="C318" s="5">
        <f t="shared" si="8"/>
        <v>43343</v>
      </c>
      <c r="D318" s="6">
        <f>VLOOKUP(C318,'Remunerações de Contribuição'!$D$7:$E$391,2,FALSE)</f>
        <v>0</v>
      </c>
      <c r="E318" s="3" t="str">
        <f>IF(D318=0,"",IF(IF(ISTEXT(C318),DATE(RIGHT(C318,4),12,31),C318)&lt;$J$1,"",IFERROR(VLOOKUP(IF(LEFT(C318,2)="13",DATE(RIGHT(C318,4),12,31),C318),IPCA!$A:$D,4,FALSE),1)*D318))</f>
        <v/>
      </c>
      <c r="F318" s="3">
        <f>IF(C318="","",IFERROR(AVERAGEIF(E$5:$E318,"&gt;="&amp;_xlfn.PERCENTILE.EXC(E$5:$E318,0.2)),0))</f>
        <v>0</v>
      </c>
      <c r="G318" s="99">
        <f>IF(C318="","",IFERROR(AVERAGEIF($E$5:E318,"&gt;"&amp;0,$E$5:E318),0))</f>
        <v>0</v>
      </c>
      <c r="O318" s="106">
        <f t="shared" si="9"/>
        <v>43343</v>
      </c>
      <c r="P318" s="3">
        <f>'Remunerações de Contribuição'!E321</f>
        <v>0</v>
      </c>
    </row>
    <row r="319" spans="2:16" x14ac:dyDescent="0.35">
      <c r="B319" s="2">
        <v>315</v>
      </c>
      <c r="C319" s="5">
        <f t="shared" si="8"/>
        <v>43373</v>
      </c>
      <c r="D319" s="6">
        <f>VLOOKUP(C319,'Remunerações de Contribuição'!$D$7:$E$391,2,FALSE)</f>
        <v>0</v>
      </c>
      <c r="E319" s="3" t="str">
        <f>IF(D319=0,"",IF(IF(ISTEXT(C319),DATE(RIGHT(C319,4),12,31),C319)&lt;$J$1,"",IFERROR(VLOOKUP(IF(LEFT(C319,2)="13",DATE(RIGHT(C319,4),12,31),C319),IPCA!$A:$D,4,FALSE),1)*D319))</f>
        <v/>
      </c>
      <c r="F319" s="3">
        <f>IF(C319="","",IFERROR(AVERAGEIF(E$5:$E319,"&gt;="&amp;_xlfn.PERCENTILE.EXC(E$5:$E319,0.2)),0))</f>
        <v>0</v>
      </c>
      <c r="G319" s="99">
        <f>IF(C319="","",IFERROR(AVERAGEIF($E$5:E319,"&gt;"&amp;0,$E$5:E319),0))</f>
        <v>0</v>
      </c>
      <c r="O319" s="106">
        <f t="shared" si="9"/>
        <v>43373</v>
      </c>
      <c r="P319" s="3">
        <f>'Remunerações de Contribuição'!E322</f>
        <v>0</v>
      </c>
    </row>
    <row r="320" spans="2:16" x14ac:dyDescent="0.35">
      <c r="B320" s="2">
        <v>316</v>
      </c>
      <c r="C320" s="5">
        <f t="shared" si="8"/>
        <v>43404</v>
      </c>
      <c r="D320" s="6">
        <f>VLOOKUP(C320,'Remunerações de Contribuição'!$D$7:$E$391,2,FALSE)</f>
        <v>0</v>
      </c>
      <c r="E320" s="3" t="str">
        <f>IF(D320=0,"",IF(IF(ISTEXT(C320),DATE(RIGHT(C320,4),12,31),C320)&lt;$J$1,"",IFERROR(VLOOKUP(IF(LEFT(C320,2)="13",DATE(RIGHT(C320,4),12,31),C320),IPCA!$A:$D,4,FALSE),1)*D320))</f>
        <v/>
      </c>
      <c r="F320" s="3">
        <f>IF(C320="","",IFERROR(AVERAGEIF(E$5:$E320,"&gt;="&amp;_xlfn.PERCENTILE.EXC(E$5:$E320,0.2)),0))</f>
        <v>0</v>
      </c>
      <c r="G320" s="99">
        <f>IF(C320="","",IFERROR(AVERAGEIF($E$5:E320,"&gt;"&amp;0,$E$5:E320),0))</f>
        <v>0</v>
      </c>
      <c r="O320" s="106">
        <f t="shared" si="9"/>
        <v>43404</v>
      </c>
      <c r="P320" s="3">
        <f>'Remunerações de Contribuição'!E323</f>
        <v>0</v>
      </c>
    </row>
    <row r="321" spans="2:16" x14ac:dyDescent="0.35">
      <c r="B321" s="2">
        <v>317</v>
      </c>
      <c r="C321" s="5">
        <f t="shared" si="8"/>
        <v>43434</v>
      </c>
      <c r="D321" s="6">
        <f>VLOOKUP(C321,'Remunerações de Contribuição'!$D$7:$E$391,2,FALSE)</f>
        <v>0</v>
      </c>
      <c r="E321" s="3" t="str">
        <f>IF(D321=0,"",IF(IF(ISTEXT(C321),DATE(RIGHT(C321,4),12,31),C321)&lt;$J$1,"",IFERROR(VLOOKUP(IF(LEFT(C321,2)="13",DATE(RIGHT(C321,4),12,31),C321),IPCA!$A:$D,4,FALSE),1)*D321))</f>
        <v/>
      </c>
      <c r="F321" s="3">
        <f>IF(C321="","",IFERROR(AVERAGEIF(E$5:$E321,"&gt;="&amp;_xlfn.PERCENTILE.EXC(E$5:$E321,0.2)),0))</f>
        <v>0</v>
      </c>
      <c r="G321" s="99">
        <f>IF(C321="","",IFERROR(AVERAGEIF($E$5:E321,"&gt;"&amp;0,$E$5:E321),0))</f>
        <v>0</v>
      </c>
      <c r="O321" s="106">
        <f t="shared" si="9"/>
        <v>43434</v>
      </c>
      <c r="P321" s="3">
        <f>'Remunerações de Contribuição'!E324</f>
        <v>0</v>
      </c>
    </row>
    <row r="322" spans="2:16" x14ac:dyDescent="0.35">
      <c r="B322" s="2">
        <v>318</v>
      </c>
      <c r="C322" s="5" t="str">
        <f t="shared" si="8"/>
        <v>13º 2018</v>
      </c>
      <c r="D322" s="6">
        <f>VLOOKUP(C322,'Remunerações de Contribuição'!$D$7:$E$391,2,FALSE)</f>
        <v>0</v>
      </c>
      <c r="E322" s="3" t="str">
        <f>IF(D322=0,"",IF(IF(ISTEXT(C322),DATE(RIGHT(C322,4),12,31),C322)&lt;$J$1,"",IFERROR(VLOOKUP(IF(LEFT(C322,2)="13",DATE(RIGHT(C322,4),12,31),C322),IPCA!$A:$D,4,FALSE),1)*D322))</f>
        <v/>
      </c>
      <c r="F322" s="3">
        <f>IF(C322="","",IFERROR(AVERAGEIF(E$5:$E322,"&gt;="&amp;_xlfn.PERCENTILE.EXC(E$5:$E322,0.2)),0))</f>
        <v>0</v>
      </c>
      <c r="G322" s="99">
        <f>IF(C322="","",IFERROR(AVERAGEIF($E$5:E322,"&gt;"&amp;0,$E$5:E322),0))</f>
        <v>0</v>
      </c>
      <c r="O322" s="106" t="str">
        <f t="shared" si="9"/>
        <v>13º 2018</v>
      </c>
      <c r="P322" s="3">
        <f>'Remunerações de Contribuição'!E325</f>
        <v>0</v>
      </c>
    </row>
    <row r="323" spans="2:16" x14ac:dyDescent="0.35">
      <c r="B323" s="2">
        <v>319</v>
      </c>
      <c r="C323" s="5">
        <f t="shared" si="8"/>
        <v>43465</v>
      </c>
      <c r="D323" s="6">
        <f>VLOOKUP(C323,'Remunerações de Contribuição'!$D$7:$E$391,2,FALSE)</f>
        <v>0</v>
      </c>
      <c r="E323" s="3" t="str">
        <f>IF(D323=0,"",IF(IF(ISTEXT(C323),DATE(RIGHT(C323,4),12,31),C323)&lt;$J$1,"",IFERROR(VLOOKUP(IF(LEFT(C323,2)="13",DATE(RIGHT(C323,4),12,31),C323),IPCA!$A:$D,4,FALSE),1)*D323))</f>
        <v/>
      </c>
      <c r="F323" s="3">
        <f>IF(C323="","",IFERROR(AVERAGEIF(E$5:$E323,"&gt;="&amp;_xlfn.PERCENTILE.EXC(E$5:$E323,0.2)),0))</f>
        <v>0</v>
      </c>
      <c r="G323" s="99">
        <f>IF(C323="","",IFERROR(AVERAGEIF($E$5:E323,"&gt;"&amp;0,$E$5:E323),0))</f>
        <v>0</v>
      </c>
      <c r="O323" s="106">
        <f t="shared" si="9"/>
        <v>43465</v>
      </c>
      <c r="P323" s="3">
        <f>'Remunerações de Contribuição'!E326</f>
        <v>0</v>
      </c>
    </row>
    <row r="324" spans="2:16" x14ac:dyDescent="0.35">
      <c r="B324" s="2">
        <v>320</v>
      </c>
      <c r="C324" s="5">
        <f t="shared" si="8"/>
        <v>43496</v>
      </c>
      <c r="D324" s="6">
        <f>VLOOKUP(C324,'Remunerações de Contribuição'!$D$7:$E$391,2,FALSE)</f>
        <v>0</v>
      </c>
      <c r="E324" s="3" t="str">
        <f>IF(D324=0,"",IF(IF(ISTEXT(C324),DATE(RIGHT(C324,4),12,31),C324)&lt;$J$1,"",IFERROR(VLOOKUP(IF(LEFT(C324,2)="13",DATE(RIGHT(C324,4),12,31),C324),IPCA!$A:$D,4,FALSE),1)*D324))</f>
        <v/>
      </c>
      <c r="F324" s="3">
        <f>IF(C324="","",IFERROR(AVERAGEIF(E$5:$E324,"&gt;="&amp;_xlfn.PERCENTILE.EXC(E$5:$E324,0.2)),0))</f>
        <v>0</v>
      </c>
      <c r="G324" s="99">
        <f>IF(C324="","",IFERROR(AVERAGEIF($E$5:E324,"&gt;"&amp;0,$E$5:E324),0))</f>
        <v>0</v>
      </c>
      <c r="O324" s="106">
        <f t="shared" si="9"/>
        <v>43496</v>
      </c>
      <c r="P324" s="3">
        <f>'Remunerações de Contribuição'!E327</f>
        <v>0</v>
      </c>
    </row>
    <row r="325" spans="2:16" x14ac:dyDescent="0.35">
      <c r="B325" s="2">
        <v>321</v>
      </c>
      <c r="C325" s="5">
        <f t="shared" si="8"/>
        <v>43524</v>
      </c>
      <c r="D325" s="6">
        <f>VLOOKUP(C325,'Remunerações de Contribuição'!$D$7:$E$391,2,FALSE)</f>
        <v>0</v>
      </c>
      <c r="E325" s="3" t="str">
        <f>IF(D325=0,"",IF(IF(ISTEXT(C325),DATE(RIGHT(C325,4),12,31),C325)&lt;$J$1,"",IFERROR(VLOOKUP(IF(LEFT(C325,2)="13",DATE(RIGHT(C325,4),12,31),C325),IPCA!$A:$D,4,FALSE),1)*D325))</f>
        <v/>
      </c>
      <c r="F325" s="3">
        <f>IF(C325="","",IFERROR(AVERAGEIF(E$5:$E325,"&gt;="&amp;_xlfn.PERCENTILE.EXC(E$5:$E325,0.2)),0))</f>
        <v>0</v>
      </c>
      <c r="G325" s="99">
        <f>IF(C325="","",IFERROR(AVERAGEIF($E$5:E325,"&gt;"&amp;0,$E$5:E325),0))</f>
        <v>0</v>
      </c>
      <c r="O325" s="106">
        <f t="shared" si="9"/>
        <v>43524</v>
      </c>
      <c r="P325" s="3">
        <f>'Remunerações de Contribuição'!E328</f>
        <v>0</v>
      </c>
    </row>
    <row r="326" spans="2:16" x14ac:dyDescent="0.35">
      <c r="B326" s="2">
        <v>322</v>
      </c>
      <c r="C326" s="5">
        <f t="shared" si="8"/>
        <v>43555</v>
      </c>
      <c r="D326" s="6">
        <f>VLOOKUP(C326,'Remunerações de Contribuição'!$D$7:$E$391,2,FALSE)</f>
        <v>0</v>
      </c>
      <c r="E326" s="3" t="str">
        <f>IF(D326=0,"",IF(IF(ISTEXT(C326),DATE(RIGHT(C326,4),12,31),C326)&lt;$J$1,"",IFERROR(VLOOKUP(IF(LEFT(C326,2)="13",DATE(RIGHT(C326,4),12,31),C326),IPCA!$A:$D,4,FALSE),1)*D326))</f>
        <v/>
      </c>
      <c r="F326" s="3">
        <f>IF(C326="","",IFERROR(AVERAGEIF(E$5:$E326,"&gt;="&amp;_xlfn.PERCENTILE.EXC(E$5:$E326,0.2)),0))</f>
        <v>0</v>
      </c>
      <c r="G326" s="99">
        <f>IF(C326="","",IFERROR(AVERAGEIF($E$5:E326,"&gt;"&amp;0,$E$5:E326),0))</f>
        <v>0</v>
      </c>
      <c r="O326" s="106">
        <f t="shared" si="9"/>
        <v>43555</v>
      </c>
      <c r="P326" s="3">
        <f>'Remunerações de Contribuição'!E329</f>
        <v>0</v>
      </c>
    </row>
    <row r="327" spans="2:16" x14ac:dyDescent="0.35">
      <c r="B327" s="2">
        <v>323</v>
      </c>
      <c r="C327" s="5">
        <f t="shared" ref="C327:C388" si="10">IFERROR(IF(LEFT(C326,2)="13",DATE(RIGHT(C326,4),12,31),IF(EOMONTH(C326,1)&gt;$J$10,"",IF(MONTH(C326)=11,"13º "&amp;YEAR(C326),EOMONTH(C326,1)))),"")</f>
        <v>43585</v>
      </c>
      <c r="D327" s="6">
        <f>VLOOKUP(C327,'Remunerações de Contribuição'!$D$7:$E$391,2,FALSE)</f>
        <v>0</v>
      </c>
      <c r="E327" s="3" t="str">
        <f>IF(D327=0,"",IF(IF(ISTEXT(C327),DATE(RIGHT(C327,4),12,31),C327)&lt;$J$1,"",IFERROR(VLOOKUP(IF(LEFT(C327,2)="13",DATE(RIGHT(C327,4),12,31),C327),IPCA!$A:$D,4,FALSE),1)*D327))</f>
        <v/>
      </c>
      <c r="F327" s="3">
        <f>IF(C327="","",IFERROR(AVERAGEIF(E$5:$E327,"&gt;="&amp;_xlfn.PERCENTILE.EXC(E$5:$E327,0.2)),0))</f>
        <v>0</v>
      </c>
      <c r="G327" s="99">
        <f>IF(C327="","",IFERROR(AVERAGEIF($E$5:E327,"&gt;"&amp;0,$E$5:E327),0))</f>
        <v>0</v>
      </c>
      <c r="O327" s="106">
        <f t="shared" ref="O327:O371" si="11">IFERROR(IF(LEFT(O326,2)="13",DATE(RIGHT(O326,4),12,31),IF(EOMONTH(O326,1)&gt;$J$8,"",IF(MONTH(O326)=11,"13º "&amp;YEAR(O326),EOMONTH(O326,1)))),"")</f>
        <v>43585</v>
      </c>
      <c r="P327" s="3">
        <f>'Remunerações de Contribuição'!E330</f>
        <v>0</v>
      </c>
    </row>
    <row r="328" spans="2:16" x14ac:dyDescent="0.35">
      <c r="B328" s="2">
        <v>324</v>
      </c>
      <c r="C328" s="5">
        <f t="shared" si="10"/>
        <v>43616</v>
      </c>
      <c r="D328" s="6">
        <f>VLOOKUP(C328,'Remunerações de Contribuição'!$D$7:$E$391,2,FALSE)</f>
        <v>0</v>
      </c>
      <c r="E328" s="3" t="str">
        <f>IF(D328=0,"",IF(IF(ISTEXT(C328),DATE(RIGHT(C328,4),12,31),C328)&lt;$J$1,"",IFERROR(VLOOKUP(IF(LEFT(C328,2)="13",DATE(RIGHT(C328,4),12,31),C328),IPCA!$A:$D,4,FALSE),1)*D328))</f>
        <v/>
      </c>
      <c r="F328" s="3">
        <f>IF(C328="","",IFERROR(AVERAGEIF(E$5:$E328,"&gt;="&amp;_xlfn.PERCENTILE.EXC(E$5:$E328,0.2)),0))</f>
        <v>0</v>
      </c>
      <c r="G328" s="99">
        <f>IF(C328="","",IFERROR(AVERAGEIF($E$5:E328,"&gt;"&amp;0,$E$5:E328),0))</f>
        <v>0</v>
      </c>
      <c r="O328" s="106">
        <f t="shared" si="11"/>
        <v>43616</v>
      </c>
      <c r="P328" s="3">
        <f>'Remunerações de Contribuição'!E331</f>
        <v>0</v>
      </c>
    </row>
    <row r="329" spans="2:16" x14ac:dyDescent="0.35">
      <c r="B329" s="2">
        <v>325</v>
      </c>
      <c r="C329" s="5">
        <f t="shared" si="10"/>
        <v>43646</v>
      </c>
      <c r="D329" s="6">
        <f>VLOOKUP(C329,'Remunerações de Contribuição'!$D$7:$E$391,2,FALSE)</f>
        <v>0</v>
      </c>
      <c r="E329" s="3" t="str">
        <f>IF(D329=0,"",IF(IF(ISTEXT(C329),DATE(RIGHT(C329,4),12,31),C329)&lt;$J$1,"",IFERROR(VLOOKUP(IF(LEFT(C329,2)="13",DATE(RIGHT(C329,4),12,31),C329),IPCA!$A:$D,4,FALSE),1)*D329))</f>
        <v/>
      </c>
      <c r="F329" s="3">
        <f>IF(C329="","",IFERROR(AVERAGEIF(E$5:$E329,"&gt;="&amp;_xlfn.PERCENTILE.EXC(E$5:$E329,0.2)),0))</f>
        <v>0</v>
      </c>
      <c r="G329" s="99">
        <f>IF(C329="","",IFERROR(AVERAGEIF($E$5:E329,"&gt;"&amp;0,$E$5:E329),0))</f>
        <v>0</v>
      </c>
      <c r="O329" s="106">
        <f t="shared" si="11"/>
        <v>43646</v>
      </c>
      <c r="P329" s="3">
        <f>'Remunerações de Contribuição'!E332</f>
        <v>0</v>
      </c>
    </row>
    <row r="330" spans="2:16" x14ac:dyDescent="0.35">
      <c r="B330" s="2">
        <v>326</v>
      </c>
      <c r="C330" s="5">
        <f t="shared" si="10"/>
        <v>43677</v>
      </c>
      <c r="D330" s="6">
        <f>VLOOKUP(C330,'Remunerações de Contribuição'!$D$7:$E$391,2,FALSE)</f>
        <v>0</v>
      </c>
      <c r="E330" s="3" t="str">
        <f>IF(D330=0,"",IF(IF(ISTEXT(C330),DATE(RIGHT(C330,4),12,31),C330)&lt;$J$1,"",IFERROR(VLOOKUP(IF(LEFT(C330,2)="13",DATE(RIGHT(C330,4),12,31),C330),IPCA!$A:$D,4,FALSE),1)*D330))</f>
        <v/>
      </c>
      <c r="F330" s="3">
        <f>IF(C330="","",IFERROR(AVERAGEIF(E$5:$E330,"&gt;="&amp;_xlfn.PERCENTILE.EXC(E$5:$E330,0.2)),0))</f>
        <v>0</v>
      </c>
      <c r="G330" s="99">
        <f>IF(C330="","",IFERROR(AVERAGEIF($E$5:E330,"&gt;"&amp;0,$E$5:E330),0))</f>
        <v>0</v>
      </c>
      <c r="O330" s="106">
        <f t="shared" si="11"/>
        <v>43677</v>
      </c>
      <c r="P330" s="3">
        <f>'Remunerações de Contribuição'!E333</f>
        <v>0</v>
      </c>
    </row>
    <row r="331" spans="2:16" x14ac:dyDescent="0.35">
      <c r="B331" s="2">
        <v>327</v>
      </c>
      <c r="C331" s="5">
        <f t="shared" si="10"/>
        <v>43708</v>
      </c>
      <c r="D331" s="6">
        <f>VLOOKUP(C331,'Remunerações de Contribuição'!$D$7:$E$391,2,FALSE)</f>
        <v>0</v>
      </c>
      <c r="E331" s="3" t="str">
        <f>IF(D331=0,"",IF(IF(ISTEXT(C331),DATE(RIGHT(C331,4),12,31),C331)&lt;$J$1,"",IFERROR(VLOOKUP(IF(LEFT(C331,2)="13",DATE(RIGHT(C331,4),12,31),C331),IPCA!$A:$D,4,FALSE),1)*D331))</f>
        <v/>
      </c>
      <c r="F331" s="3">
        <f>IF(C331="","",IFERROR(AVERAGEIF(E$5:$E331,"&gt;="&amp;_xlfn.PERCENTILE.EXC(E$5:$E331,0.2)),0))</f>
        <v>0</v>
      </c>
      <c r="G331" s="99">
        <f>IF(C331="","",IFERROR(AVERAGEIF($E$5:E331,"&gt;"&amp;0,$E$5:E331),0))</f>
        <v>0</v>
      </c>
      <c r="O331" s="106">
        <f t="shared" si="11"/>
        <v>43708</v>
      </c>
      <c r="P331" s="3">
        <f>'Remunerações de Contribuição'!E334</f>
        <v>0</v>
      </c>
    </row>
    <row r="332" spans="2:16" x14ac:dyDescent="0.35">
      <c r="B332" s="2">
        <v>328</v>
      </c>
      <c r="C332" s="5">
        <f t="shared" si="10"/>
        <v>43738</v>
      </c>
      <c r="D332" s="6">
        <f>VLOOKUP(C332,'Remunerações de Contribuição'!$D$7:$E$391,2,FALSE)</f>
        <v>0</v>
      </c>
      <c r="E332" s="3" t="str">
        <f>IF(D332=0,"",IF(IF(ISTEXT(C332),DATE(RIGHT(C332,4),12,31),C332)&lt;$J$1,"",IFERROR(VLOOKUP(IF(LEFT(C332,2)="13",DATE(RIGHT(C332,4),12,31),C332),IPCA!$A:$D,4,FALSE),1)*D332))</f>
        <v/>
      </c>
      <c r="F332" s="3">
        <f>IF(C332="","",IFERROR(AVERAGEIF(E$5:$E332,"&gt;="&amp;_xlfn.PERCENTILE.EXC(E$5:$E332,0.2)),0))</f>
        <v>0</v>
      </c>
      <c r="G332" s="99">
        <f>IF(C332="","",IFERROR(AVERAGEIF($E$5:E332,"&gt;"&amp;0,$E$5:E332),0))</f>
        <v>0</v>
      </c>
      <c r="O332" s="106">
        <f t="shared" si="11"/>
        <v>43738</v>
      </c>
      <c r="P332" s="3">
        <f>'Remunerações de Contribuição'!E335</f>
        <v>0</v>
      </c>
    </row>
    <row r="333" spans="2:16" x14ac:dyDescent="0.35">
      <c r="B333" s="2">
        <v>329</v>
      </c>
      <c r="C333" s="5">
        <f t="shared" si="10"/>
        <v>43769</v>
      </c>
      <c r="D333" s="6">
        <f>VLOOKUP(C333,'Remunerações de Contribuição'!$D$7:$E$391,2,FALSE)</f>
        <v>0</v>
      </c>
      <c r="E333" s="3" t="str">
        <f>IF(D333=0,"",IF(IF(ISTEXT(C333),DATE(RIGHT(C333,4),12,31),C333)&lt;$J$1,"",IFERROR(VLOOKUP(IF(LEFT(C333,2)="13",DATE(RIGHT(C333,4),12,31),C333),IPCA!$A:$D,4,FALSE),1)*D333))</f>
        <v/>
      </c>
      <c r="F333" s="3">
        <f>IF(C333="","",IFERROR(AVERAGEIF(E$5:$E333,"&gt;="&amp;_xlfn.PERCENTILE.EXC(E$5:$E333,0.2)),0))</f>
        <v>0</v>
      </c>
      <c r="G333" s="99">
        <f>IF(C333="","",IFERROR(AVERAGEIF($E$5:E333,"&gt;"&amp;0,$E$5:E333),0))</f>
        <v>0</v>
      </c>
      <c r="O333" s="106">
        <f t="shared" si="11"/>
        <v>43769</v>
      </c>
      <c r="P333" s="3">
        <f>'Remunerações de Contribuição'!E336</f>
        <v>0</v>
      </c>
    </row>
    <row r="334" spans="2:16" x14ac:dyDescent="0.35">
      <c r="B334" s="2">
        <v>330</v>
      </c>
      <c r="C334" s="5">
        <f t="shared" si="10"/>
        <v>43799</v>
      </c>
      <c r="D334" s="6">
        <f>VLOOKUP(C334,'Remunerações de Contribuição'!$D$7:$E$391,2,FALSE)</f>
        <v>0</v>
      </c>
      <c r="E334" s="3" t="str">
        <f>IF(D334=0,"",IF(IF(ISTEXT(C334),DATE(RIGHT(C334,4),12,31),C334)&lt;$J$1,"",IFERROR(VLOOKUP(IF(LEFT(C334,2)="13",DATE(RIGHT(C334,4),12,31),C334),IPCA!$A:$D,4,FALSE),1)*D334))</f>
        <v/>
      </c>
      <c r="F334" s="3">
        <f>IF(C334="","",IFERROR(AVERAGEIF(E$5:$E334,"&gt;="&amp;_xlfn.PERCENTILE.EXC(E$5:$E334,0.2)),0))</f>
        <v>0</v>
      </c>
      <c r="G334" s="99">
        <f>IF(C334="","",IFERROR(AVERAGEIF($E$5:E334,"&gt;"&amp;0,$E$5:E334),0))</f>
        <v>0</v>
      </c>
      <c r="O334" s="106">
        <f t="shared" si="11"/>
        <v>43799</v>
      </c>
      <c r="P334" s="3">
        <f>'Remunerações de Contribuição'!E337</f>
        <v>0</v>
      </c>
    </row>
    <row r="335" spans="2:16" x14ac:dyDescent="0.35">
      <c r="B335" s="2">
        <v>331</v>
      </c>
      <c r="C335" s="5" t="str">
        <f t="shared" si="10"/>
        <v>13º 2019</v>
      </c>
      <c r="D335" s="6">
        <f>VLOOKUP(C335,'Remunerações de Contribuição'!$D$7:$E$391,2,FALSE)</f>
        <v>0</v>
      </c>
      <c r="E335" s="3" t="str">
        <f>IF(D335=0,"",IF(IF(ISTEXT(C335),DATE(RIGHT(C335,4),12,31),C335)&lt;$J$1,"",IFERROR(VLOOKUP(IF(LEFT(C335,2)="13",DATE(RIGHT(C335,4),12,31),C335),IPCA!$A:$D,4,FALSE),1)*D335))</f>
        <v/>
      </c>
      <c r="F335" s="3">
        <f>IF(C335="","",IFERROR(AVERAGEIF(E$5:$E335,"&gt;="&amp;_xlfn.PERCENTILE.EXC(E$5:$E335,0.2)),0))</f>
        <v>0</v>
      </c>
      <c r="G335" s="99">
        <f>IF(C335="","",IFERROR(AVERAGEIF($E$5:E335,"&gt;"&amp;0,$E$5:E335),0))</f>
        <v>0</v>
      </c>
      <c r="O335" s="106" t="str">
        <f t="shared" si="11"/>
        <v>13º 2019</v>
      </c>
      <c r="P335" s="3">
        <f>'Remunerações de Contribuição'!E338</f>
        <v>0</v>
      </c>
    </row>
    <row r="336" spans="2:16" x14ac:dyDescent="0.35">
      <c r="B336" s="2">
        <v>332</v>
      </c>
      <c r="C336" s="5">
        <f t="shared" si="10"/>
        <v>43830</v>
      </c>
      <c r="D336" s="6">
        <f>VLOOKUP(C336,'Remunerações de Contribuição'!$D$7:$E$391,2,FALSE)</f>
        <v>0</v>
      </c>
      <c r="E336" s="3" t="str">
        <f>IF(D336=0,"",IF(IF(ISTEXT(C336),DATE(RIGHT(C336,4),12,31),C336)&lt;$J$1,"",IFERROR(VLOOKUP(IF(LEFT(C336,2)="13",DATE(RIGHT(C336,4),12,31),C336),IPCA!$A:$D,4,FALSE),1)*D336))</f>
        <v/>
      </c>
      <c r="F336" s="3">
        <f>IF(C336="","",IFERROR(AVERAGEIF(E$5:$E336,"&gt;="&amp;_xlfn.PERCENTILE.EXC(E$5:$E336,0.2)),0))</f>
        <v>0</v>
      </c>
      <c r="G336" s="99">
        <f>IF(C336="","",IFERROR(AVERAGEIF($E$5:E336,"&gt;"&amp;0,$E$5:E336),0))</f>
        <v>0</v>
      </c>
      <c r="O336" s="106">
        <f t="shared" si="11"/>
        <v>43830</v>
      </c>
      <c r="P336" s="3">
        <f>'Remunerações de Contribuição'!E339</f>
        <v>0</v>
      </c>
    </row>
    <row r="337" spans="2:16" x14ac:dyDescent="0.35">
      <c r="B337" s="2">
        <v>333</v>
      </c>
      <c r="C337" s="5">
        <f t="shared" si="10"/>
        <v>43861</v>
      </c>
      <c r="D337" s="6">
        <f>VLOOKUP(C337,'Remunerações de Contribuição'!$D$7:$E$391,2,FALSE)</f>
        <v>0</v>
      </c>
      <c r="E337" s="3" t="str">
        <f>IF(D337=0,"",IF(IF(ISTEXT(C337),DATE(RIGHT(C337,4),12,31),C337)&lt;$J$1,"",IFERROR(VLOOKUP(IF(LEFT(C337,2)="13",DATE(RIGHT(C337,4),12,31),C337),IPCA!$A:$D,4,FALSE),1)*D337))</f>
        <v/>
      </c>
      <c r="F337" s="3">
        <f>IF(C337="","",IFERROR(AVERAGEIF(E$5:$E337,"&gt;="&amp;_xlfn.PERCENTILE.EXC(E$5:$E337,0.2)),0))</f>
        <v>0</v>
      </c>
      <c r="G337" s="99">
        <f>IF(C337="","",IFERROR(AVERAGEIF($E$5:E337,"&gt;"&amp;0,$E$5:E337),0))</f>
        <v>0</v>
      </c>
      <c r="O337" s="106">
        <f t="shared" si="11"/>
        <v>43861</v>
      </c>
      <c r="P337" s="3">
        <f>'Remunerações de Contribuição'!E340</f>
        <v>0</v>
      </c>
    </row>
    <row r="338" spans="2:16" x14ac:dyDescent="0.35">
      <c r="B338" s="2">
        <v>334</v>
      </c>
      <c r="C338" s="5">
        <f t="shared" si="10"/>
        <v>43890</v>
      </c>
      <c r="D338" s="6">
        <f>VLOOKUP(C338,'Remunerações de Contribuição'!$D$7:$E$391,2,FALSE)</f>
        <v>0</v>
      </c>
      <c r="E338" s="3" t="str">
        <f>IF(D338=0,"",IF(IF(ISTEXT(C338),DATE(RIGHT(C338,4),12,31),C338)&lt;$J$1,"",IFERROR(VLOOKUP(IF(LEFT(C338,2)="13",DATE(RIGHT(C338,4),12,31),C338),IPCA!$A:$D,4,FALSE),1)*D338))</f>
        <v/>
      </c>
      <c r="F338" s="3">
        <f>IF(C338="","",IFERROR(AVERAGEIF(E$5:$E338,"&gt;="&amp;_xlfn.PERCENTILE.EXC(E$5:$E338,0.2)),0))</f>
        <v>0</v>
      </c>
      <c r="G338" s="99">
        <f>IF(C338="","",IFERROR(AVERAGEIF($E$5:E338,"&gt;"&amp;0,$E$5:E338),0))</f>
        <v>0</v>
      </c>
      <c r="O338" s="106">
        <f t="shared" si="11"/>
        <v>43890</v>
      </c>
      <c r="P338" s="3">
        <f>'Remunerações de Contribuição'!E341</f>
        <v>0</v>
      </c>
    </row>
    <row r="339" spans="2:16" x14ac:dyDescent="0.35">
      <c r="B339" s="2">
        <v>335</v>
      </c>
      <c r="C339" s="5">
        <f t="shared" si="10"/>
        <v>43921</v>
      </c>
      <c r="D339" s="6">
        <f>VLOOKUP(C339,'Remunerações de Contribuição'!$D$7:$E$391,2,FALSE)</f>
        <v>0</v>
      </c>
      <c r="E339" s="3" t="str">
        <f>IF(D339=0,"",IF(IF(ISTEXT(C339),DATE(RIGHT(C339,4),12,31),C339)&lt;$J$1,"",IFERROR(VLOOKUP(IF(LEFT(C339,2)="13",DATE(RIGHT(C339,4),12,31),C339),IPCA!$A:$D,4,FALSE),1)*D339))</f>
        <v/>
      </c>
      <c r="F339" s="3">
        <f>IF(C339="","",IFERROR(AVERAGEIF(E$5:$E339,"&gt;="&amp;_xlfn.PERCENTILE.EXC(E$5:$E339,0.2)),0))</f>
        <v>0</v>
      </c>
      <c r="G339" s="99">
        <f>IF(C339="","",IFERROR(AVERAGEIF($E$5:E339,"&gt;"&amp;0,$E$5:E339),0))</f>
        <v>0</v>
      </c>
      <c r="O339" s="106">
        <f t="shared" si="11"/>
        <v>43921</v>
      </c>
      <c r="P339" s="3">
        <f>'Remunerações de Contribuição'!E342</f>
        <v>0</v>
      </c>
    </row>
    <row r="340" spans="2:16" x14ac:dyDescent="0.35">
      <c r="B340" s="2">
        <v>336</v>
      </c>
      <c r="C340" s="5">
        <f t="shared" si="10"/>
        <v>43951</v>
      </c>
      <c r="D340" s="6">
        <f>VLOOKUP(C340,'Remunerações de Contribuição'!$D$7:$E$391,2,FALSE)</f>
        <v>0</v>
      </c>
      <c r="E340" s="3" t="str">
        <f>IF(D340=0,"",IF(IF(ISTEXT(C340),DATE(RIGHT(C340,4),12,31),C340)&lt;$J$1,"",IFERROR(VLOOKUP(IF(LEFT(C340,2)="13",DATE(RIGHT(C340,4),12,31),C340),IPCA!$A:$D,4,FALSE),1)*D340))</f>
        <v/>
      </c>
      <c r="F340" s="3">
        <f>IF(C340="","",IFERROR(AVERAGEIF(E$5:$E340,"&gt;="&amp;_xlfn.PERCENTILE.EXC(E$5:$E340,0.2)),0))</f>
        <v>0</v>
      </c>
      <c r="G340" s="99">
        <f>IF(C340="","",IFERROR(AVERAGEIF($E$5:E340,"&gt;"&amp;0,$E$5:E340),0))</f>
        <v>0</v>
      </c>
      <c r="O340" s="106">
        <f t="shared" si="11"/>
        <v>43951</v>
      </c>
      <c r="P340" s="3">
        <f>'Remunerações de Contribuição'!E343</f>
        <v>0</v>
      </c>
    </row>
    <row r="341" spans="2:16" x14ac:dyDescent="0.35">
      <c r="B341" s="2">
        <v>337</v>
      </c>
      <c r="C341" s="5">
        <f t="shared" si="10"/>
        <v>43982</v>
      </c>
      <c r="D341" s="6">
        <f>VLOOKUP(C341,'Remunerações de Contribuição'!$D$7:$E$391,2,FALSE)</f>
        <v>0</v>
      </c>
      <c r="E341" s="3" t="str">
        <f>IF(D341=0,"",IF(IF(ISTEXT(C341),DATE(RIGHT(C341,4),12,31),C341)&lt;$J$1,"",IFERROR(VLOOKUP(IF(LEFT(C341,2)="13",DATE(RIGHT(C341,4),12,31),C341),IPCA!$A:$D,4,FALSE),1)*D341))</f>
        <v/>
      </c>
      <c r="F341" s="3">
        <f>IF(C341="","",IFERROR(AVERAGEIF(E$5:$E341,"&gt;="&amp;_xlfn.PERCENTILE.EXC(E$5:$E341,0.2)),0))</f>
        <v>0</v>
      </c>
      <c r="G341" s="99">
        <f>IF(C341="","",IFERROR(AVERAGEIF($E$5:E341,"&gt;"&amp;0,$E$5:E341),0))</f>
        <v>0</v>
      </c>
      <c r="O341" s="106">
        <f t="shared" si="11"/>
        <v>43982</v>
      </c>
      <c r="P341" s="3">
        <f>'Remunerações de Contribuição'!E344</f>
        <v>0</v>
      </c>
    </row>
    <row r="342" spans="2:16" x14ac:dyDescent="0.35">
      <c r="B342" s="2">
        <v>338</v>
      </c>
      <c r="C342" s="5">
        <f t="shared" si="10"/>
        <v>44012</v>
      </c>
      <c r="D342" s="6">
        <f>VLOOKUP(C342,'Remunerações de Contribuição'!$D$7:$E$391,2,FALSE)</f>
        <v>0</v>
      </c>
      <c r="E342" s="3" t="str">
        <f>IF(D342=0,"",IF(IF(ISTEXT(C342),DATE(RIGHT(C342,4),12,31),C342)&lt;$J$1,"",IFERROR(VLOOKUP(IF(LEFT(C342,2)="13",DATE(RIGHT(C342,4),12,31),C342),IPCA!$A:$D,4,FALSE),1)*D342))</f>
        <v/>
      </c>
      <c r="F342" s="3">
        <f>IF(C342="","",IFERROR(AVERAGEIF(E$5:$E342,"&gt;="&amp;_xlfn.PERCENTILE.EXC(E$5:$E342,0.2)),0))</f>
        <v>0</v>
      </c>
      <c r="G342" s="99">
        <f>IF(C342="","",IFERROR(AVERAGEIF($E$5:E342,"&gt;"&amp;0,$E$5:E342),0))</f>
        <v>0</v>
      </c>
      <c r="O342" s="106">
        <f t="shared" si="11"/>
        <v>44012</v>
      </c>
      <c r="P342" s="3">
        <f>'Remunerações de Contribuição'!E345</f>
        <v>0</v>
      </c>
    </row>
    <row r="343" spans="2:16" x14ac:dyDescent="0.35">
      <c r="B343" s="2">
        <v>339</v>
      </c>
      <c r="C343" s="5">
        <f t="shared" si="10"/>
        <v>44043</v>
      </c>
      <c r="D343" s="6">
        <f>VLOOKUP(C343,'Remunerações de Contribuição'!$D$7:$E$391,2,FALSE)</f>
        <v>0</v>
      </c>
      <c r="E343" s="3" t="str">
        <f>IF(D343=0,"",IF(IF(ISTEXT(C343),DATE(RIGHT(C343,4),12,31),C343)&lt;$J$1,"",IFERROR(VLOOKUP(IF(LEFT(C343,2)="13",DATE(RIGHT(C343,4),12,31),C343),IPCA!$A:$D,4,FALSE),1)*D343))</f>
        <v/>
      </c>
      <c r="F343" s="3">
        <f>IF(C343="","",IFERROR(AVERAGEIF(E$5:$E343,"&gt;="&amp;_xlfn.PERCENTILE.EXC(E$5:$E343,0.2)),0))</f>
        <v>0</v>
      </c>
      <c r="G343" s="99">
        <f>IF(C343="","",IFERROR(AVERAGEIF($E$5:E343,"&gt;"&amp;0,$E$5:E343),0))</f>
        <v>0</v>
      </c>
      <c r="O343" s="106">
        <f t="shared" si="11"/>
        <v>44043</v>
      </c>
      <c r="P343" s="3">
        <f>'Remunerações de Contribuição'!E346</f>
        <v>0</v>
      </c>
    </row>
    <row r="344" spans="2:16" x14ac:dyDescent="0.35">
      <c r="B344" s="2">
        <v>340</v>
      </c>
      <c r="C344" s="5">
        <f t="shared" si="10"/>
        <v>44074</v>
      </c>
      <c r="D344" s="6">
        <f>VLOOKUP(C344,'Remunerações de Contribuição'!$D$7:$E$391,2,FALSE)</f>
        <v>0</v>
      </c>
      <c r="E344" s="3" t="str">
        <f>IF(D344=0,"",IF(IF(ISTEXT(C344),DATE(RIGHT(C344,4),12,31),C344)&lt;$J$1,"",IFERROR(VLOOKUP(IF(LEFT(C344,2)="13",DATE(RIGHT(C344,4),12,31),C344),IPCA!$A:$D,4,FALSE),1)*D344))</f>
        <v/>
      </c>
      <c r="F344" s="3">
        <f>IF(C344="","",IFERROR(AVERAGEIF(E$5:$E344,"&gt;="&amp;_xlfn.PERCENTILE.EXC(E$5:$E344,0.2)),0))</f>
        <v>0</v>
      </c>
      <c r="G344" s="99">
        <f>IF(C344="","",IFERROR(AVERAGEIF($E$5:E344,"&gt;"&amp;0,$E$5:E344),0))</f>
        <v>0</v>
      </c>
      <c r="O344" s="106">
        <f t="shared" si="11"/>
        <v>44074</v>
      </c>
      <c r="P344" s="3">
        <f>'Remunerações de Contribuição'!E347</f>
        <v>0</v>
      </c>
    </row>
    <row r="345" spans="2:16" x14ac:dyDescent="0.35">
      <c r="B345" s="2">
        <v>341</v>
      </c>
      <c r="C345" s="5">
        <f t="shared" si="10"/>
        <v>44104</v>
      </c>
      <c r="D345" s="6">
        <f>VLOOKUP(C345,'Remunerações de Contribuição'!$D$7:$E$391,2,FALSE)</f>
        <v>0</v>
      </c>
      <c r="E345" s="3" t="str">
        <f>IF(D345=0,"",IF(IF(ISTEXT(C345),DATE(RIGHT(C345,4),12,31),C345)&lt;$J$1,"",IFERROR(VLOOKUP(IF(LEFT(C345,2)="13",DATE(RIGHT(C345,4),12,31),C345),IPCA!$A:$D,4,FALSE),1)*D345))</f>
        <v/>
      </c>
      <c r="F345" s="3">
        <f>IF(C345="","",IFERROR(AVERAGEIF(E$5:$E345,"&gt;="&amp;_xlfn.PERCENTILE.EXC(E$5:$E345,0.2)),0))</f>
        <v>0</v>
      </c>
      <c r="G345" s="99">
        <f>IF(C345="","",IFERROR(AVERAGEIF($E$5:E345,"&gt;"&amp;0,$E$5:E345),0))</f>
        <v>0</v>
      </c>
      <c r="O345" s="106">
        <f t="shared" si="11"/>
        <v>44104</v>
      </c>
      <c r="P345" s="3">
        <f>'Remunerações de Contribuição'!E348</f>
        <v>0</v>
      </c>
    </row>
    <row r="346" spans="2:16" x14ac:dyDescent="0.35">
      <c r="B346" s="2">
        <v>342</v>
      </c>
      <c r="C346" s="5">
        <f t="shared" si="10"/>
        <v>44135</v>
      </c>
      <c r="D346" s="6">
        <f>VLOOKUP(C346,'Remunerações de Contribuição'!$D$7:$E$391,2,FALSE)</f>
        <v>0</v>
      </c>
      <c r="E346" s="3" t="str">
        <f>IF(D346=0,"",IF(IF(ISTEXT(C346),DATE(RIGHT(C346,4),12,31),C346)&lt;$J$1,"",IFERROR(VLOOKUP(IF(LEFT(C346,2)="13",DATE(RIGHT(C346,4),12,31),C346),IPCA!$A:$D,4,FALSE),1)*D346))</f>
        <v/>
      </c>
      <c r="F346" s="3">
        <f>IF(C346="","",IFERROR(AVERAGEIF(E$5:$E346,"&gt;="&amp;_xlfn.PERCENTILE.EXC(E$5:$E346,0.2)),0))</f>
        <v>0</v>
      </c>
      <c r="G346" s="99">
        <f>IF(C346="","",IFERROR(AVERAGEIF($E$5:E346,"&gt;"&amp;0,$E$5:E346),0))</f>
        <v>0</v>
      </c>
      <c r="O346" s="106">
        <f t="shared" si="11"/>
        <v>44135</v>
      </c>
      <c r="P346" s="3">
        <f>'Remunerações de Contribuição'!E349</f>
        <v>0</v>
      </c>
    </row>
    <row r="347" spans="2:16" x14ac:dyDescent="0.35">
      <c r="B347" s="2">
        <v>343</v>
      </c>
      <c r="C347" s="5">
        <f t="shared" si="10"/>
        <v>44165</v>
      </c>
      <c r="D347" s="6">
        <f>VLOOKUP(C347,'Remunerações de Contribuição'!$D$7:$E$391,2,FALSE)</f>
        <v>0</v>
      </c>
      <c r="E347" s="3" t="str">
        <f>IF(D347=0,"",IF(IF(ISTEXT(C347),DATE(RIGHT(C347,4),12,31),C347)&lt;$J$1,"",IFERROR(VLOOKUP(IF(LEFT(C347,2)="13",DATE(RIGHT(C347,4),12,31),C347),IPCA!$A:$D,4,FALSE),1)*D347))</f>
        <v/>
      </c>
      <c r="F347" s="3">
        <f>IF(C347="","",IFERROR(AVERAGEIF(E$5:$E347,"&gt;="&amp;_xlfn.PERCENTILE.EXC(E$5:$E347,0.2)),0))</f>
        <v>0</v>
      </c>
      <c r="G347" s="99">
        <f>IF(C347="","",IFERROR(AVERAGEIF($E$5:E347,"&gt;"&amp;0,$E$5:E347),0))</f>
        <v>0</v>
      </c>
      <c r="O347" s="106">
        <f t="shared" si="11"/>
        <v>44165</v>
      </c>
      <c r="P347" s="3">
        <f>'Remunerações de Contribuição'!E350</f>
        <v>0</v>
      </c>
    </row>
    <row r="348" spans="2:16" x14ac:dyDescent="0.35">
      <c r="B348" s="2">
        <v>344</v>
      </c>
      <c r="C348" s="5" t="str">
        <f t="shared" si="10"/>
        <v>13º 2020</v>
      </c>
      <c r="D348" s="6">
        <f>VLOOKUP(C348,'Remunerações de Contribuição'!$D$7:$E$391,2,FALSE)</f>
        <v>0</v>
      </c>
      <c r="E348" s="3" t="str">
        <f>IF(D348=0,"",IF(IF(ISTEXT(C348),DATE(RIGHT(C348,4),12,31),C348)&lt;$J$1,"",IFERROR(VLOOKUP(IF(LEFT(C348,2)="13",DATE(RIGHT(C348,4),12,31),C348),IPCA!$A:$D,4,FALSE),1)*D348))</f>
        <v/>
      </c>
      <c r="F348" s="3">
        <f>IF(C348="","",IFERROR(AVERAGEIF(E$5:$E348,"&gt;="&amp;_xlfn.PERCENTILE.EXC(E$5:$E348,0.2)),0))</f>
        <v>0</v>
      </c>
      <c r="G348" s="99">
        <f>IF(C348="","",IFERROR(AVERAGEIF($E$5:E348,"&gt;"&amp;0,$E$5:E348),0))</f>
        <v>0</v>
      </c>
      <c r="O348" s="106" t="str">
        <f t="shared" si="11"/>
        <v>13º 2020</v>
      </c>
      <c r="P348" s="3">
        <f>'Remunerações de Contribuição'!E351</f>
        <v>0</v>
      </c>
    </row>
    <row r="349" spans="2:16" x14ac:dyDescent="0.35">
      <c r="B349" s="2">
        <v>345</v>
      </c>
      <c r="C349" s="5">
        <f t="shared" si="10"/>
        <v>44196</v>
      </c>
      <c r="D349" s="6">
        <f>VLOOKUP(C349,'Remunerações de Contribuição'!$D$7:$E$391,2,FALSE)</f>
        <v>0</v>
      </c>
      <c r="E349" s="3" t="str">
        <f>IF(D349=0,"",IF(IF(ISTEXT(C349),DATE(RIGHT(C349,4),12,31),C349)&lt;$J$1,"",IFERROR(VLOOKUP(IF(LEFT(C349,2)="13",DATE(RIGHT(C349,4),12,31),C349),IPCA!$A:$D,4,FALSE),1)*D349))</f>
        <v/>
      </c>
      <c r="F349" s="3">
        <f>IF(C349="","",IFERROR(AVERAGEIF(E$5:$E349,"&gt;="&amp;_xlfn.PERCENTILE.EXC(E$5:$E349,0.2)),0))</f>
        <v>0</v>
      </c>
      <c r="G349" s="99">
        <f>IF(C349="","",IFERROR(AVERAGEIF($E$5:E349,"&gt;"&amp;0,$E$5:E349),0))</f>
        <v>0</v>
      </c>
      <c r="O349" s="106">
        <f t="shared" si="11"/>
        <v>44196</v>
      </c>
      <c r="P349" s="3">
        <f>'Remunerações de Contribuição'!E352</f>
        <v>0</v>
      </c>
    </row>
    <row r="350" spans="2:16" x14ac:dyDescent="0.35">
      <c r="B350" s="2">
        <v>346</v>
      </c>
      <c r="C350" s="5">
        <f t="shared" si="10"/>
        <v>44227</v>
      </c>
      <c r="D350" s="6">
        <f>VLOOKUP(C350,'Remunerações de Contribuição'!$D$7:$E$391,2,FALSE)</f>
        <v>0</v>
      </c>
      <c r="E350" s="3" t="str">
        <f>IF(D350=0,"",IF(IF(ISTEXT(C350),DATE(RIGHT(C350,4),12,31),C350)&lt;$J$1,"",IFERROR(VLOOKUP(IF(LEFT(C350,2)="13",DATE(RIGHT(C350,4),12,31),C350),IPCA!$A:$D,4,FALSE),1)*D350))</f>
        <v/>
      </c>
      <c r="F350" s="3">
        <f>IF(C350="","",IFERROR(AVERAGEIF(E$5:$E350,"&gt;="&amp;_xlfn.PERCENTILE.EXC(E$5:$E350,0.2)),0))</f>
        <v>0</v>
      </c>
      <c r="G350" s="99">
        <f>IF(C350="","",IFERROR(AVERAGEIF($E$5:E350,"&gt;"&amp;0,$E$5:E350),0))</f>
        <v>0</v>
      </c>
      <c r="O350" s="106">
        <f t="shared" si="11"/>
        <v>44227</v>
      </c>
      <c r="P350" s="3">
        <f>'Remunerações de Contribuição'!E353</f>
        <v>0</v>
      </c>
    </row>
    <row r="351" spans="2:16" x14ac:dyDescent="0.35">
      <c r="B351" s="2">
        <v>347</v>
      </c>
      <c r="C351" s="5">
        <f t="shared" si="10"/>
        <v>44255</v>
      </c>
      <c r="D351" s="6">
        <f>VLOOKUP(C351,'Remunerações de Contribuição'!$D$7:$E$391,2,FALSE)</f>
        <v>0</v>
      </c>
      <c r="E351" s="3" t="str">
        <f>IF(D351=0,"",IF(IF(ISTEXT(C351),DATE(RIGHT(C351,4),12,31),C351)&lt;$J$1,"",IFERROR(VLOOKUP(IF(LEFT(C351,2)="13",DATE(RIGHT(C351,4),12,31),C351),IPCA!$A:$D,4,FALSE),1)*D351))</f>
        <v/>
      </c>
      <c r="F351" s="3">
        <f>IF(C351="","",IFERROR(AVERAGEIF(E$5:$E351,"&gt;="&amp;_xlfn.PERCENTILE.EXC(E$5:$E351,0.2)),0))</f>
        <v>0</v>
      </c>
      <c r="G351" s="99">
        <f>IF(C351="","",IFERROR(AVERAGEIF($E$5:E351,"&gt;"&amp;0,$E$5:E351),0))</f>
        <v>0</v>
      </c>
      <c r="O351" s="106">
        <f t="shared" si="11"/>
        <v>44255</v>
      </c>
      <c r="P351" s="3">
        <f>'Remunerações de Contribuição'!E354</f>
        <v>0</v>
      </c>
    </row>
    <row r="352" spans="2:16" x14ac:dyDescent="0.35">
      <c r="B352" s="2">
        <v>348</v>
      </c>
      <c r="C352" s="5">
        <f t="shared" si="10"/>
        <v>44286</v>
      </c>
      <c r="D352" s="6">
        <f>VLOOKUP(C352,'Remunerações de Contribuição'!$D$7:$E$391,2,FALSE)</f>
        <v>0</v>
      </c>
      <c r="E352" s="3" t="str">
        <f>IF(D352=0,"",IF(IF(ISTEXT(C352),DATE(RIGHT(C352,4),12,31),C352)&lt;$J$1,"",IFERROR(VLOOKUP(IF(LEFT(C352,2)="13",DATE(RIGHT(C352,4),12,31),C352),IPCA!$A:$D,4,FALSE),1)*D352))</f>
        <v/>
      </c>
      <c r="F352" s="3">
        <f>IF(C352="","",IFERROR(AVERAGEIF(E$5:$E352,"&gt;="&amp;_xlfn.PERCENTILE.EXC(E$5:$E352,0.2)),0))</f>
        <v>0</v>
      </c>
      <c r="G352" s="99">
        <f>IF(C352="","",IFERROR(AVERAGEIF($E$5:E352,"&gt;"&amp;0,$E$5:E352),0))</f>
        <v>0</v>
      </c>
      <c r="O352" s="106">
        <f t="shared" si="11"/>
        <v>44286</v>
      </c>
      <c r="P352" s="3">
        <f>'Remunerações de Contribuição'!E355</f>
        <v>0</v>
      </c>
    </row>
    <row r="353" spans="2:16" x14ac:dyDescent="0.35">
      <c r="B353" s="2">
        <v>349</v>
      </c>
      <c r="C353" s="5">
        <f t="shared" si="10"/>
        <v>44316</v>
      </c>
      <c r="D353" s="6">
        <f>VLOOKUP(C353,'Remunerações de Contribuição'!$D$7:$E$391,2,FALSE)</f>
        <v>0</v>
      </c>
      <c r="E353" s="3" t="str">
        <f>IF(D353=0,"",IF(IF(ISTEXT(C353),DATE(RIGHT(C353,4),12,31),C353)&lt;$J$1,"",IFERROR(VLOOKUP(IF(LEFT(C353,2)="13",DATE(RIGHT(C353,4),12,31),C353),IPCA!$A:$D,4,FALSE),1)*D353))</f>
        <v/>
      </c>
      <c r="F353" s="3">
        <f>IF(C353="","",IFERROR(AVERAGEIF(E$5:$E353,"&gt;="&amp;_xlfn.PERCENTILE.EXC(E$5:$E353,0.2)),0))</f>
        <v>0</v>
      </c>
      <c r="G353" s="99">
        <f>IF(C353="","",IFERROR(AVERAGEIF($E$5:E353,"&gt;"&amp;0,$E$5:E353),0))</f>
        <v>0</v>
      </c>
      <c r="O353" s="106">
        <f t="shared" si="11"/>
        <v>44316</v>
      </c>
      <c r="P353" s="3">
        <f>'Remunerações de Contribuição'!E356</f>
        <v>0</v>
      </c>
    </row>
    <row r="354" spans="2:16" x14ac:dyDescent="0.35">
      <c r="B354" s="2">
        <v>350</v>
      </c>
      <c r="C354" s="5">
        <f t="shared" si="10"/>
        <v>44347</v>
      </c>
      <c r="D354" s="6">
        <f>VLOOKUP(C354,'Remunerações de Contribuição'!$D$7:$E$391,2,FALSE)</f>
        <v>0</v>
      </c>
      <c r="E354" s="3" t="str">
        <f>IF(D354=0,"",IF(IF(ISTEXT(C354),DATE(RIGHT(C354,4),12,31),C354)&lt;$J$1,"",IFERROR(VLOOKUP(IF(LEFT(C354,2)="13",DATE(RIGHT(C354,4),12,31),C354),IPCA!$A:$D,4,FALSE),1)*D354))</f>
        <v/>
      </c>
      <c r="F354" s="3">
        <f>IF(C354="","",IFERROR(AVERAGEIF(E$5:$E354,"&gt;="&amp;_xlfn.PERCENTILE.EXC(E$5:$E354,0.2)),0))</f>
        <v>0</v>
      </c>
      <c r="G354" s="99">
        <f>IF(C354="","",IFERROR(AVERAGEIF($E$5:E354,"&gt;"&amp;0,$E$5:E354),0))</f>
        <v>0</v>
      </c>
      <c r="O354" s="106">
        <f t="shared" si="11"/>
        <v>44347</v>
      </c>
      <c r="P354" s="3">
        <f>'Remunerações de Contribuição'!E357</f>
        <v>0</v>
      </c>
    </row>
    <row r="355" spans="2:16" x14ac:dyDescent="0.35">
      <c r="B355" s="2">
        <v>351</v>
      </c>
      <c r="C355" s="5">
        <f t="shared" si="10"/>
        <v>44377</v>
      </c>
      <c r="D355" s="6">
        <f>VLOOKUP(C355,'Remunerações de Contribuição'!$D$7:$E$391,2,FALSE)</f>
        <v>0</v>
      </c>
      <c r="E355" s="3" t="str">
        <f>IF(D355=0,"",IF(IF(ISTEXT(C355),DATE(RIGHT(C355,4),12,31),C355)&lt;$J$1,"",IFERROR(VLOOKUP(IF(LEFT(C355,2)="13",DATE(RIGHT(C355,4),12,31),C355),IPCA!$A:$D,4,FALSE),1)*D355))</f>
        <v/>
      </c>
      <c r="F355" s="3">
        <f>IF(C355="","",IFERROR(AVERAGEIF(E$5:$E355,"&gt;="&amp;_xlfn.PERCENTILE.EXC(E$5:$E355,0.2)),0))</f>
        <v>0</v>
      </c>
      <c r="G355" s="99">
        <f>IF(C355="","",IFERROR(AVERAGEIF($E$5:E355,"&gt;"&amp;0,$E$5:E355),0))</f>
        <v>0</v>
      </c>
      <c r="O355" s="106">
        <f t="shared" si="11"/>
        <v>44377</v>
      </c>
      <c r="P355" s="3">
        <f>'Remunerações de Contribuição'!E358</f>
        <v>0</v>
      </c>
    </row>
    <row r="356" spans="2:16" x14ac:dyDescent="0.35">
      <c r="B356" s="2">
        <v>352</v>
      </c>
      <c r="C356" s="5">
        <f t="shared" si="10"/>
        <v>44408</v>
      </c>
      <c r="D356" s="6">
        <f>VLOOKUP(C356,'Remunerações de Contribuição'!$D$7:$E$391,2,FALSE)</f>
        <v>0</v>
      </c>
      <c r="E356" s="3" t="str">
        <f>IF(D356=0,"",IF(IF(ISTEXT(C356),DATE(RIGHT(C356,4),12,31),C356)&lt;$J$1,"",IFERROR(VLOOKUP(IF(LEFT(C356,2)="13",DATE(RIGHT(C356,4),12,31),C356),IPCA!$A:$D,4,FALSE),1)*D356))</f>
        <v/>
      </c>
      <c r="F356" s="3">
        <f>IF(C356="","",IFERROR(AVERAGEIF(E$5:$E356,"&gt;="&amp;_xlfn.PERCENTILE.EXC(E$5:$E356,0.2)),0))</f>
        <v>0</v>
      </c>
      <c r="G356" s="99">
        <f>IF(C356="","",IFERROR(AVERAGEIF($E$5:E356,"&gt;"&amp;0,$E$5:E356),0))</f>
        <v>0</v>
      </c>
      <c r="O356" s="106">
        <f t="shared" si="11"/>
        <v>44408</v>
      </c>
      <c r="P356" s="3">
        <f>'Remunerações de Contribuição'!E359</f>
        <v>0</v>
      </c>
    </row>
    <row r="357" spans="2:16" x14ac:dyDescent="0.35">
      <c r="B357" s="2">
        <v>353</v>
      </c>
      <c r="C357" s="5">
        <f t="shared" si="10"/>
        <v>44439</v>
      </c>
      <c r="D357" s="6">
        <f>VLOOKUP(C357,'Remunerações de Contribuição'!$D$7:$E$391,2,FALSE)</f>
        <v>0</v>
      </c>
      <c r="E357" s="3" t="str">
        <f>IF(D357=0,"",IF(IF(ISTEXT(C357),DATE(RIGHT(C357,4),12,31),C357)&lt;$J$1,"",IFERROR(VLOOKUP(IF(LEFT(C357,2)="13",DATE(RIGHT(C357,4),12,31),C357),IPCA!$A:$D,4,FALSE),1)*D357))</f>
        <v/>
      </c>
      <c r="F357" s="3">
        <f>IF(C357="","",IFERROR(AVERAGEIF(E$5:$E357,"&gt;="&amp;_xlfn.PERCENTILE.EXC(E$5:$E357,0.2)),0))</f>
        <v>0</v>
      </c>
      <c r="G357" s="99">
        <f>IF(C357="","",IFERROR(AVERAGEIF($E$5:E357,"&gt;"&amp;0,$E$5:E357),0))</f>
        <v>0</v>
      </c>
      <c r="O357" s="106">
        <f t="shared" si="11"/>
        <v>44439</v>
      </c>
      <c r="P357" s="3">
        <f>'Remunerações de Contribuição'!E360</f>
        <v>0</v>
      </c>
    </row>
    <row r="358" spans="2:16" x14ac:dyDescent="0.35">
      <c r="B358" s="2">
        <v>354</v>
      </c>
      <c r="C358" s="5">
        <f t="shared" si="10"/>
        <v>44469</v>
      </c>
      <c r="D358" s="6">
        <f>VLOOKUP(C358,'Remunerações de Contribuição'!$D$7:$E$391,2,FALSE)</f>
        <v>0</v>
      </c>
      <c r="E358" s="3" t="str">
        <f>IF(D358=0,"",IF(IF(ISTEXT(C358),DATE(RIGHT(C358,4),12,31),C358)&lt;$J$1,"",IFERROR(VLOOKUP(IF(LEFT(C358,2)="13",DATE(RIGHT(C358,4),12,31),C358),IPCA!$A:$D,4,FALSE),1)*D358))</f>
        <v/>
      </c>
      <c r="F358" s="3">
        <f>IF(C358="","",IFERROR(AVERAGEIF(E$5:$E358,"&gt;="&amp;_xlfn.PERCENTILE.EXC(E$5:$E358,0.2)),0))</f>
        <v>0</v>
      </c>
      <c r="G358" s="99">
        <f>IF(C358="","",IFERROR(AVERAGEIF($E$5:E358,"&gt;"&amp;0,$E$5:E358),0))</f>
        <v>0</v>
      </c>
      <c r="O358" s="106">
        <f t="shared" si="11"/>
        <v>44469</v>
      </c>
      <c r="P358" s="3">
        <f>'Remunerações de Contribuição'!E361</f>
        <v>0</v>
      </c>
    </row>
    <row r="359" spans="2:16" x14ac:dyDescent="0.35">
      <c r="B359" s="2">
        <v>355</v>
      </c>
      <c r="C359" s="5">
        <f t="shared" si="10"/>
        <v>44500</v>
      </c>
      <c r="D359" s="6">
        <f>VLOOKUP(C359,'Remunerações de Contribuição'!$D$7:$E$391,2,FALSE)</f>
        <v>0</v>
      </c>
      <c r="E359" s="3" t="str">
        <f>IF(D359=0,"",IF(IF(ISTEXT(C359),DATE(RIGHT(C359,4),12,31),C359)&lt;$J$1,"",IFERROR(VLOOKUP(IF(LEFT(C359,2)="13",DATE(RIGHT(C359,4),12,31),C359),IPCA!$A:$D,4,FALSE),1)*D359))</f>
        <v/>
      </c>
      <c r="F359" s="3">
        <f>IF(C359="","",IFERROR(AVERAGEIF(E$5:$E359,"&gt;="&amp;_xlfn.PERCENTILE.EXC(E$5:$E359,0.2)),0))</f>
        <v>0</v>
      </c>
      <c r="G359" s="99">
        <f>IF(C359="","",IFERROR(AVERAGEIF($E$5:E359,"&gt;"&amp;0,$E$5:E359),0))</f>
        <v>0</v>
      </c>
      <c r="O359" s="106">
        <f t="shared" si="11"/>
        <v>44500</v>
      </c>
      <c r="P359" s="3">
        <f>'Remunerações de Contribuição'!E362</f>
        <v>0</v>
      </c>
    </row>
    <row r="360" spans="2:16" x14ac:dyDescent="0.35">
      <c r="B360" s="2">
        <v>356</v>
      </c>
      <c r="C360" s="5">
        <f t="shared" si="10"/>
        <v>44530</v>
      </c>
      <c r="D360" s="6">
        <f>VLOOKUP(C360,'Remunerações de Contribuição'!$D$7:$E$391,2,FALSE)</f>
        <v>0</v>
      </c>
      <c r="E360" s="3" t="str">
        <f>IF(D360=0,"",IF(IF(ISTEXT(C360),DATE(RIGHT(C360,4),12,31),C360)&lt;$J$1,"",IFERROR(VLOOKUP(IF(LEFT(C360,2)="13",DATE(RIGHT(C360,4),12,31),C360),IPCA!$A:$D,4,FALSE),1)*D360))</f>
        <v/>
      </c>
      <c r="F360" s="3">
        <f>IF(C360="","",IFERROR(AVERAGEIF(E$5:$E360,"&gt;="&amp;_xlfn.PERCENTILE.EXC(E$5:$E360,0.2)),0))</f>
        <v>0</v>
      </c>
      <c r="G360" s="99">
        <f>IF(C360="","",IFERROR(AVERAGEIF($E$5:E360,"&gt;"&amp;0,$E$5:E360),0))</f>
        <v>0</v>
      </c>
      <c r="O360" s="106">
        <f t="shared" si="11"/>
        <v>44530</v>
      </c>
      <c r="P360" s="3">
        <f>'Remunerações de Contribuição'!E363</f>
        <v>0</v>
      </c>
    </row>
    <row r="361" spans="2:16" x14ac:dyDescent="0.35">
      <c r="B361" s="2">
        <v>357</v>
      </c>
      <c r="C361" s="5" t="str">
        <f t="shared" si="10"/>
        <v>13º 2021</v>
      </c>
      <c r="D361" s="6">
        <f>VLOOKUP(C361,'Remunerações de Contribuição'!$D$7:$E$391,2,FALSE)</f>
        <v>0</v>
      </c>
      <c r="E361" s="3" t="str">
        <f>IF(D361=0,"",IF(IF(ISTEXT(C361),DATE(RIGHT(C361,4),12,31),C361)&lt;$J$1,"",IFERROR(VLOOKUP(IF(LEFT(C361,2)="13",DATE(RIGHT(C361,4),12,31),C361),IPCA!$A:$D,4,FALSE),1)*D361))</f>
        <v/>
      </c>
      <c r="F361" s="3">
        <f>IF(C361="","",IFERROR(AVERAGEIF(E$5:$E361,"&gt;="&amp;_xlfn.PERCENTILE.EXC(E$5:$E361,0.2)),0))</f>
        <v>0</v>
      </c>
      <c r="G361" s="99">
        <f>IF(C361="","",IFERROR(AVERAGEIF($E$5:E361,"&gt;"&amp;0,$E$5:E361),0))</f>
        <v>0</v>
      </c>
      <c r="O361" s="106" t="str">
        <f t="shared" si="11"/>
        <v>13º 2021</v>
      </c>
      <c r="P361" s="3">
        <f>'Remunerações de Contribuição'!E364</f>
        <v>0</v>
      </c>
    </row>
    <row r="362" spans="2:16" x14ac:dyDescent="0.35">
      <c r="B362" s="2">
        <v>358</v>
      </c>
      <c r="C362" s="5">
        <f t="shared" si="10"/>
        <v>44561</v>
      </c>
      <c r="D362" s="6">
        <f>VLOOKUP(C362,'Remunerações de Contribuição'!$D$7:$E$391,2,FALSE)</f>
        <v>0</v>
      </c>
      <c r="E362" s="3" t="str">
        <f>IF(D362=0,"",IF(IF(ISTEXT(C362),DATE(RIGHT(C362,4),12,31),C362)&lt;$J$1,"",IFERROR(VLOOKUP(IF(LEFT(C362,2)="13",DATE(RIGHT(C362,4),12,31),C362),IPCA!$A:$D,4,FALSE),1)*D362))</f>
        <v/>
      </c>
      <c r="F362" s="3">
        <f>IF(C362="","",IFERROR(AVERAGEIF(E$5:$E362,"&gt;="&amp;_xlfn.PERCENTILE.EXC(E$5:$E362,0.2)),0))</f>
        <v>0</v>
      </c>
      <c r="G362" s="99">
        <f>IF(C362="","",IFERROR(AVERAGEIF($E$5:E362,"&gt;"&amp;0,$E$5:E362),0))</f>
        <v>0</v>
      </c>
      <c r="O362" s="106">
        <f t="shared" si="11"/>
        <v>44561</v>
      </c>
      <c r="P362" s="3">
        <f>'Remunerações de Contribuição'!E365</f>
        <v>0</v>
      </c>
    </row>
    <row r="363" spans="2:16" x14ac:dyDescent="0.35">
      <c r="B363" s="2">
        <v>359</v>
      </c>
      <c r="C363" s="5">
        <f t="shared" si="10"/>
        <v>44592</v>
      </c>
      <c r="D363" s="6">
        <f>VLOOKUP(C363,'Remunerações de Contribuição'!$D$7:$E$391,2,FALSE)</f>
        <v>0</v>
      </c>
      <c r="E363" s="3" t="str">
        <f>IF(D363=0,"",IF(IF(ISTEXT(C363),DATE(RIGHT(C363,4),12,31),C363)&lt;$J$1,"",IFERROR(VLOOKUP(IF(LEFT(C363,2)="13",DATE(RIGHT(C363,4),12,31),C363),IPCA!$A:$D,4,FALSE),1)*D363))</f>
        <v/>
      </c>
      <c r="F363" s="3">
        <f>IF(C363="","",IFERROR(AVERAGEIF(E$5:$E363,"&gt;="&amp;_xlfn.PERCENTILE.EXC(E$5:$E363,0.2)),0))</f>
        <v>0</v>
      </c>
      <c r="G363" s="99">
        <f>IF(C363="","",IFERROR(AVERAGEIF($E$5:E363,"&gt;"&amp;0,$E$5:E363),0))</f>
        <v>0</v>
      </c>
      <c r="O363" s="106">
        <f t="shared" si="11"/>
        <v>44592</v>
      </c>
      <c r="P363" s="3">
        <f>'Remunerações de Contribuição'!E366</f>
        <v>0</v>
      </c>
    </row>
    <row r="364" spans="2:16" x14ac:dyDescent="0.35">
      <c r="B364" s="2">
        <v>360</v>
      </c>
      <c r="C364" s="5">
        <f t="shared" si="10"/>
        <v>44620</v>
      </c>
      <c r="D364" s="6">
        <f>VLOOKUP(C364,'Remunerações de Contribuição'!$D$7:$E$391,2,FALSE)</f>
        <v>0</v>
      </c>
      <c r="E364" s="3" t="str">
        <f>IF(D364=0,"",IF(IF(ISTEXT(C364),DATE(RIGHT(C364,4),12,31),C364)&lt;$J$1,"",IFERROR(VLOOKUP(IF(LEFT(C364,2)="13",DATE(RIGHT(C364,4),12,31),C364),IPCA!$A:$D,4,FALSE),1)*D364))</f>
        <v/>
      </c>
      <c r="F364" s="3">
        <f>IF(C364="","",IFERROR(AVERAGEIF(E$5:$E364,"&gt;="&amp;_xlfn.PERCENTILE.EXC(E$5:$E364,0.2)),0))</f>
        <v>0</v>
      </c>
      <c r="G364" s="99">
        <f>IF(C364="","",IFERROR(AVERAGEIF($E$5:E364,"&gt;"&amp;0,$E$5:E364),0))</f>
        <v>0</v>
      </c>
      <c r="O364" s="106">
        <f t="shared" si="11"/>
        <v>44620</v>
      </c>
      <c r="P364" s="3">
        <f>'Remunerações de Contribuição'!E367</f>
        <v>0</v>
      </c>
    </row>
    <row r="365" spans="2:16" x14ac:dyDescent="0.35">
      <c r="B365" s="2">
        <v>361</v>
      </c>
      <c r="C365" s="5">
        <f t="shared" si="10"/>
        <v>44651</v>
      </c>
      <c r="D365" s="6">
        <f>VLOOKUP(C365,'Remunerações de Contribuição'!$D$7:$E$391,2,FALSE)</f>
        <v>0</v>
      </c>
      <c r="E365" s="3" t="str">
        <f>IF(D365=0,"",IF(IF(ISTEXT(C365),DATE(RIGHT(C365,4),12,31),C365)&lt;$J$1,"",IFERROR(VLOOKUP(IF(LEFT(C365,2)="13",DATE(RIGHT(C365,4),12,31),C365),IPCA!$A:$D,4,FALSE),1)*D365))</f>
        <v/>
      </c>
      <c r="F365" s="3">
        <f>IF(C365="","",IFERROR(AVERAGEIF(E$5:$E365,"&gt;="&amp;_xlfn.PERCENTILE.EXC(E$5:$E365,0.2)),0))</f>
        <v>0</v>
      </c>
      <c r="G365" s="99">
        <f>IF(C365="","",IFERROR(AVERAGEIF($E$5:E365,"&gt;"&amp;0,$E$5:E365),0))</f>
        <v>0</v>
      </c>
      <c r="O365" s="106">
        <f t="shared" si="11"/>
        <v>44651</v>
      </c>
      <c r="P365" s="3">
        <f>'Remunerações de Contribuição'!E368</f>
        <v>0</v>
      </c>
    </row>
    <row r="366" spans="2:16" x14ac:dyDescent="0.35">
      <c r="B366" s="2">
        <v>362</v>
      </c>
      <c r="C366" s="5">
        <f t="shared" si="10"/>
        <v>44681</v>
      </c>
      <c r="D366" s="6">
        <f>VLOOKUP(C366,'Remunerações de Contribuição'!$D$7:$E$391,2,FALSE)</f>
        <v>0</v>
      </c>
      <c r="E366" s="3" t="str">
        <f>IF(D366=0,"",IF(IF(ISTEXT(C366),DATE(RIGHT(C366,4),12,31),C366)&lt;$J$1,"",IFERROR(VLOOKUP(IF(LEFT(C366,2)="13",DATE(RIGHT(C366,4),12,31),C366),IPCA!$A:$D,4,FALSE),1)*D366))</f>
        <v/>
      </c>
      <c r="F366" s="3">
        <f>IF(C366="","",IFERROR(AVERAGEIF(E$5:$E366,"&gt;="&amp;_xlfn.PERCENTILE.EXC(E$5:$E366,0.2)),0))</f>
        <v>0</v>
      </c>
      <c r="G366" s="99">
        <f>IF(C366="","",IFERROR(AVERAGEIF($E$5:E366,"&gt;"&amp;0,$E$5:E366),0))</f>
        <v>0</v>
      </c>
      <c r="O366" s="106">
        <f t="shared" si="11"/>
        <v>44681</v>
      </c>
      <c r="P366" s="3">
        <f>'Remunerações de Contribuição'!E369</f>
        <v>0</v>
      </c>
    </row>
    <row r="367" spans="2:16" x14ac:dyDescent="0.35">
      <c r="B367" s="2">
        <v>363</v>
      </c>
      <c r="C367" s="5">
        <f t="shared" si="10"/>
        <v>44712</v>
      </c>
      <c r="D367" s="6">
        <f>VLOOKUP(C367,'Remunerações de Contribuição'!$D$7:$E$391,2,FALSE)</f>
        <v>0</v>
      </c>
      <c r="E367" s="3" t="str">
        <f>IF(D367=0,"",IF(IF(ISTEXT(C367),DATE(RIGHT(C367,4),12,31),C367)&lt;$J$1,"",IFERROR(VLOOKUP(IF(LEFT(C367,2)="13",DATE(RIGHT(C367,4),12,31),C367),IPCA!$A:$D,4,FALSE),1)*D367))</f>
        <v/>
      </c>
      <c r="F367" s="3">
        <f>IF(C367="","",IFERROR(AVERAGEIF(E$5:$E367,"&gt;="&amp;_xlfn.PERCENTILE.EXC(E$5:$E367,0.2)),0))</f>
        <v>0</v>
      </c>
      <c r="G367" s="99">
        <f>IF(C367="","",IFERROR(AVERAGEIF($E$5:E367,"&gt;"&amp;0,$E$5:E367),0))</f>
        <v>0</v>
      </c>
      <c r="O367" s="106">
        <f t="shared" si="11"/>
        <v>44712</v>
      </c>
      <c r="P367" s="3">
        <f>'Remunerações de Contribuição'!E370</f>
        <v>0</v>
      </c>
    </row>
    <row r="368" spans="2:16" x14ac:dyDescent="0.35">
      <c r="B368" s="2">
        <v>364</v>
      </c>
      <c r="C368" s="5">
        <f t="shared" si="10"/>
        <v>44742</v>
      </c>
      <c r="D368" s="6">
        <f>VLOOKUP(C368,'Remunerações de Contribuição'!$D$7:$E$391,2,FALSE)</f>
        <v>0</v>
      </c>
      <c r="E368" s="3" t="str">
        <f>IF(D368=0,"",IF(IF(ISTEXT(C368),DATE(RIGHT(C368,4),12,31),C368)&lt;$J$1,"",IFERROR(VLOOKUP(IF(LEFT(C368,2)="13",DATE(RIGHT(C368,4),12,31),C368),IPCA!$A:$D,4,FALSE),1)*D368))</f>
        <v/>
      </c>
      <c r="F368" s="3">
        <f>IF(C368="","",IFERROR(AVERAGEIF(E$5:$E368,"&gt;="&amp;_xlfn.PERCENTILE.EXC(E$5:$E368,0.2)),0))</f>
        <v>0</v>
      </c>
      <c r="G368" s="99">
        <f>IF(C368="","",IFERROR(AVERAGEIF($E$5:E368,"&gt;"&amp;0,$E$5:E368),0))</f>
        <v>0</v>
      </c>
      <c r="O368" s="106">
        <f t="shared" si="11"/>
        <v>44742</v>
      </c>
      <c r="P368" s="3">
        <f>'Remunerações de Contribuição'!E371</f>
        <v>0</v>
      </c>
    </row>
    <row r="369" spans="2:16" x14ac:dyDescent="0.35">
      <c r="B369" s="2">
        <v>365</v>
      </c>
      <c r="C369" s="5">
        <f t="shared" si="10"/>
        <v>44773</v>
      </c>
      <c r="D369" s="6">
        <f>VLOOKUP(C369,'Remunerações de Contribuição'!$D$7:$E$391,2,FALSE)</f>
        <v>0</v>
      </c>
      <c r="E369" s="3" t="str">
        <f>IF(D369=0,"",IF(IF(ISTEXT(C369),DATE(RIGHT(C369,4),12,31),C369)&lt;$J$1,"",IFERROR(VLOOKUP(IF(LEFT(C369,2)="13",DATE(RIGHT(C369,4),12,31),C369),IPCA!$A:$D,4,FALSE),1)*D369))</f>
        <v/>
      </c>
      <c r="F369" s="3">
        <f>IF(C369="","",IFERROR(AVERAGEIF(E$5:$E369,"&gt;="&amp;_xlfn.PERCENTILE.EXC(E$5:$E369,0.2)),0))</f>
        <v>0</v>
      </c>
      <c r="G369" s="99">
        <f>IF(C369="","",IFERROR(AVERAGEIF($E$5:E369,"&gt;"&amp;0,$E$5:E369),0))</f>
        <v>0</v>
      </c>
      <c r="O369" s="106">
        <f t="shared" si="11"/>
        <v>44773</v>
      </c>
      <c r="P369" s="3">
        <f>'Remunerações de Contribuição'!E372</f>
        <v>0</v>
      </c>
    </row>
    <row r="370" spans="2:16" x14ac:dyDescent="0.35">
      <c r="B370" s="2">
        <v>366</v>
      </c>
      <c r="C370" s="5">
        <f t="shared" si="10"/>
        <v>44804</v>
      </c>
      <c r="D370" s="6">
        <f>VLOOKUP(C370,'Remunerações de Contribuição'!$D$7:$E$391,2,FALSE)</f>
        <v>0</v>
      </c>
      <c r="E370" s="3" t="str">
        <f>IF(D370=0,"",IF(IF(ISTEXT(C370),DATE(RIGHT(C370,4),12,31),C370)&lt;$J$1,"",IFERROR(VLOOKUP(IF(LEFT(C370,2)="13",DATE(RIGHT(C370,4),12,31),C370),IPCA!$A:$D,4,FALSE),1)*D370))</f>
        <v/>
      </c>
      <c r="F370" s="3">
        <f>IF(C370="","",IFERROR(AVERAGEIF(E$5:$E370,"&gt;="&amp;_xlfn.PERCENTILE.EXC(E$5:$E370,0.2)),0))</f>
        <v>0</v>
      </c>
      <c r="G370" s="99">
        <f>IF(C370="","",IFERROR(AVERAGEIF($E$5:E370,"&gt;"&amp;0,$E$5:E370),0))</f>
        <v>0</v>
      </c>
      <c r="O370" s="106">
        <f t="shared" si="11"/>
        <v>44804</v>
      </c>
      <c r="P370" s="3">
        <f>'Remunerações de Contribuição'!E373</f>
        <v>0</v>
      </c>
    </row>
    <row r="371" spans="2:16" x14ac:dyDescent="0.35">
      <c r="B371" s="2">
        <v>367</v>
      </c>
      <c r="C371" s="5">
        <f t="shared" si="10"/>
        <v>44834</v>
      </c>
      <c r="D371" s="6">
        <f>VLOOKUP(C371,'Remunerações de Contribuição'!$D$7:$E$391,2,FALSE)</f>
        <v>0</v>
      </c>
      <c r="E371" s="3" t="str">
        <f>IF(D371=0,"",IF(IF(ISTEXT(C371),DATE(RIGHT(C371,4),12,31),C371)&lt;$J$1,"",IFERROR(VLOOKUP(IF(LEFT(C371,2)="13",DATE(RIGHT(C371,4),12,31),C371),IPCA!$A:$D,4,FALSE),1)*D371))</f>
        <v/>
      </c>
      <c r="F371" s="3">
        <f>IF(C371="","",IFERROR(AVERAGEIF(E$5:$E371,"&gt;="&amp;_xlfn.PERCENTILE.EXC(E$5:$E371,0.2)),0))</f>
        <v>0</v>
      </c>
      <c r="G371" s="99">
        <f>IF(C371="","",IFERROR(AVERAGEIF($E$5:E371,"&gt;"&amp;0,$E$5:E371),0))</f>
        <v>0</v>
      </c>
      <c r="O371" s="106">
        <f t="shared" si="11"/>
        <v>44834</v>
      </c>
      <c r="P371" s="3">
        <f>'Remunerações de Contribuição'!E374</f>
        <v>0</v>
      </c>
    </row>
    <row r="372" spans="2:16" x14ac:dyDescent="0.35">
      <c r="B372" s="2">
        <v>368</v>
      </c>
      <c r="C372" s="5">
        <f t="shared" si="10"/>
        <v>44865</v>
      </c>
      <c r="D372" s="6">
        <f>VLOOKUP(C372,'Remunerações de Contribuição'!$D$7:$E$391,2,FALSE)</f>
        <v>0</v>
      </c>
      <c r="E372" s="3" t="str">
        <f>IF(D372=0,"",IF(IF(ISTEXT(C372),DATE(RIGHT(C372,4),12,31),C372)&lt;$J$1,"",IFERROR(VLOOKUP(IF(LEFT(C372,2)="13",DATE(RIGHT(C372,4),12,31),C372),IPCA!$A:$D,4,FALSE),1)*D372))</f>
        <v/>
      </c>
      <c r="F372" s="3">
        <f>IF(C372="","",IFERROR(AVERAGEIF(E$5:$E372,"&gt;="&amp;_xlfn.PERCENTILE.EXC(E$5:$E372,0.2)),0))</f>
        <v>0</v>
      </c>
      <c r="G372" s="99">
        <f>IF(C372="","",IFERROR(AVERAGEIF($E$5:E372,"&gt;"&amp;0,$E$5:E372),0))</f>
        <v>0</v>
      </c>
      <c r="O372" s="106">
        <f>IFERROR(IF(LEFT(O371,2)="13",DATE(RIGHT(O371,4),12,31),IF(EOMONTH(O371,1)&gt;$J$8,"",IF(MONTH(O371)=11,"13º "&amp;YEAR(O371),EOMONTH(O371,1)))),"")</f>
        <v>44865</v>
      </c>
      <c r="P372" s="3">
        <f>'Remunerações de Contribuição'!E375</f>
        <v>0</v>
      </c>
    </row>
    <row r="373" spans="2:16" x14ac:dyDescent="0.35">
      <c r="B373" s="2">
        <v>369</v>
      </c>
      <c r="C373" s="5">
        <f t="shared" si="10"/>
        <v>44895</v>
      </c>
      <c r="D373" s="6">
        <f>VLOOKUP(C373,'Remunerações de Contribuição'!$D$7:$E$391,2,FALSE)</f>
        <v>0</v>
      </c>
      <c r="E373" s="3" t="str">
        <f>IF(D373=0,"",IF(IF(ISTEXT(C373),DATE(RIGHT(C373,4),12,31),C373)&lt;$J$1,"",IFERROR(VLOOKUP(IF(LEFT(C373,2)="13",DATE(RIGHT(C373,4),12,31),C373),IPCA!$A:$D,4,FALSE),1)*D373))</f>
        <v/>
      </c>
      <c r="F373" s="3">
        <f>IF(C373="","",IFERROR(AVERAGEIF(E$5:$E373,"&gt;="&amp;_xlfn.PERCENTILE.EXC(E$5:$E373,0.2)),0))</f>
        <v>0</v>
      </c>
      <c r="G373" s="99">
        <f>IF(C373="","",IFERROR(AVERAGEIF($E$5:E373,"&gt;"&amp;0,$E$5:E373),0))</f>
        <v>0</v>
      </c>
      <c r="O373" s="106">
        <f t="shared" ref="O373:O384" si="12">IFERROR(IF(LEFT(O372,2)="13",DATE(RIGHT(O372,4),12,31),IF(EOMONTH(O372,1)&gt;$J$8,"",IF(MONTH(O372)=11,"13º "&amp;YEAR(O372),EOMONTH(O372,1)))),"")</f>
        <v>44895</v>
      </c>
      <c r="P373" s="3">
        <f>'Remunerações de Contribuição'!E376</f>
        <v>0</v>
      </c>
    </row>
    <row r="374" spans="2:16" x14ac:dyDescent="0.35">
      <c r="B374" s="2">
        <v>370</v>
      </c>
      <c r="C374" s="5" t="str">
        <f t="shared" si="10"/>
        <v>13º 2022</v>
      </c>
      <c r="D374" s="6">
        <f>VLOOKUP(C374,'Remunerações de Contribuição'!$D$7:$E$391,2,FALSE)</f>
        <v>0</v>
      </c>
      <c r="E374" s="3" t="str">
        <f>IF(D374=0,"",IF(IF(ISTEXT(C374),DATE(RIGHT(C374,4),12,31),C374)&lt;$J$1,"",IFERROR(VLOOKUP(IF(LEFT(C374,2)="13",DATE(RIGHT(C374,4),12,31),C374),IPCA!$A:$D,4,FALSE),1)*D374))</f>
        <v/>
      </c>
      <c r="F374" s="3">
        <f>IF(C374="","",IFERROR(AVERAGEIF(E$5:$E374,"&gt;="&amp;_xlfn.PERCENTILE.EXC(E$5:$E374,0.2)),0))</f>
        <v>0</v>
      </c>
      <c r="G374" s="99">
        <f>IF(C374="","",IFERROR(AVERAGEIF($E$5:E374,"&gt;"&amp;0,$E$5:E374),0))</f>
        <v>0</v>
      </c>
      <c r="O374" s="106" t="str">
        <f t="shared" si="12"/>
        <v>13º 2022</v>
      </c>
      <c r="P374" s="3">
        <f>'Remunerações de Contribuição'!E377</f>
        <v>0</v>
      </c>
    </row>
    <row r="375" spans="2:16" x14ac:dyDescent="0.35">
      <c r="B375" s="2">
        <v>371</v>
      </c>
      <c r="C375" s="5">
        <f t="shared" si="10"/>
        <v>44926</v>
      </c>
      <c r="D375" s="6">
        <f>VLOOKUP(C375,'Remunerações de Contribuição'!$D$7:$E$391,2,FALSE)</f>
        <v>0</v>
      </c>
      <c r="E375" s="3" t="str">
        <f>IF(D375=0,"",IF(IF(ISTEXT(C375),DATE(RIGHT(C375,4),12,31),C375)&lt;$J$1,"",IFERROR(VLOOKUP(IF(LEFT(C375,2)="13",DATE(RIGHT(C375,4),12,31),C375),IPCA!$A:$D,4,FALSE),1)*D375))</f>
        <v/>
      </c>
      <c r="F375" s="3">
        <f>IF(C375="","",IFERROR(AVERAGEIF(E$5:$E375,"&gt;="&amp;_xlfn.PERCENTILE.EXC(E$5:$E375,0.2)),0))</f>
        <v>0</v>
      </c>
      <c r="G375" s="99">
        <f>IF(C375="","",IFERROR(AVERAGEIF($E$5:E375,"&gt;"&amp;0,$E$5:E375),0))</f>
        <v>0</v>
      </c>
      <c r="O375" s="106">
        <f t="shared" si="12"/>
        <v>44926</v>
      </c>
      <c r="P375" s="3">
        <f>'Remunerações de Contribuição'!E378</f>
        <v>0</v>
      </c>
    </row>
    <row r="376" spans="2:16" x14ac:dyDescent="0.35">
      <c r="B376" s="2">
        <v>372</v>
      </c>
      <c r="C376" s="5">
        <f t="shared" si="10"/>
        <v>44957</v>
      </c>
      <c r="D376" s="6">
        <f>VLOOKUP(C376,'Remunerações de Contribuição'!$D$7:$E$391,2,FALSE)</f>
        <v>0</v>
      </c>
      <c r="E376" s="3" t="str">
        <f>IF(D376=0,"",IF(IF(ISTEXT(C376),DATE(RIGHT(C376,4),12,31),C376)&lt;$J$1,"",IFERROR(VLOOKUP(IF(LEFT(C376,2)="13",DATE(RIGHT(C376,4),12,31),C376),IPCA!$A:$D,4,FALSE),1)*D376))</f>
        <v/>
      </c>
      <c r="F376" s="3">
        <f>IF(C376="","",IFERROR(AVERAGEIF(E$5:$E376,"&gt;="&amp;_xlfn.PERCENTILE.EXC(E$5:$E376,0.2)),0))</f>
        <v>0</v>
      </c>
      <c r="G376" s="99">
        <f>IF(C376="","",IFERROR(AVERAGEIF($E$5:E376,"&gt;"&amp;0,$E$5:E376),0))</f>
        <v>0</v>
      </c>
      <c r="O376" s="106">
        <f t="shared" si="12"/>
        <v>44957</v>
      </c>
      <c r="P376" s="3">
        <f>'Remunerações de Contribuição'!E379</f>
        <v>0</v>
      </c>
    </row>
    <row r="377" spans="2:16" x14ac:dyDescent="0.35">
      <c r="B377" s="2">
        <v>373</v>
      </c>
      <c r="C377" s="5">
        <f t="shared" si="10"/>
        <v>44985</v>
      </c>
      <c r="D377" s="6">
        <f>VLOOKUP(C377,'Remunerações de Contribuição'!$D$7:$E$391,2,FALSE)</f>
        <v>0</v>
      </c>
      <c r="E377" s="3" t="str">
        <f>IF(D377=0,"",IF(IF(ISTEXT(C377),DATE(RIGHT(C377,4),12,31),C377)&lt;$J$1,"",IFERROR(VLOOKUP(IF(LEFT(C377,2)="13",DATE(RIGHT(C377,4),12,31),C377),IPCA!$A:$D,4,FALSE),1)*D377))</f>
        <v/>
      </c>
      <c r="F377" s="3">
        <f>IF(C377="","",IFERROR(AVERAGEIF(E$5:$E377,"&gt;="&amp;_xlfn.PERCENTILE.EXC(E$5:$E377,0.2)),0))</f>
        <v>0</v>
      </c>
      <c r="G377" s="99">
        <f>IF(C377="","",IFERROR(AVERAGEIF($E$5:E377,"&gt;"&amp;0,$E$5:E377),0))</f>
        <v>0</v>
      </c>
      <c r="O377" s="106">
        <f t="shared" si="12"/>
        <v>44985</v>
      </c>
      <c r="P377" s="3">
        <f>'Remunerações de Contribuição'!E380</f>
        <v>0</v>
      </c>
    </row>
    <row r="378" spans="2:16" x14ac:dyDescent="0.35">
      <c r="B378" s="2">
        <v>374</v>
      </c>
      <c r="C378" s="5">
        <f t="shared" si="10"/>
        <v>45016</v>
      </c>
      <c r="D378" s="6">
        <f>VLOOKUP(C378,'Remunerações de Contribuição'!$D$7:$E$391,2,FALSE)</f>
        <v>0</v>
      </c>
      <c r="E378" s="3" t="str">
        <f>IF(D378=0,"",IF(IF(ISTEXT(C378),DATE(RIGHT(C378,4),12,31),C378)&lt;$J$1,"",IFERROR(VLOOKUP(IF(LEFT(C378,2)="13",DATE(RIGHT(C378,4),12,31),C378),IPCA!$A:$D,4,FALSE),1)*D378))</f>
        <v/>
      </c>
      <c r="F378" s="3">
        <f>IF(C378="","",IFERROR(AVERAGEIF(E$5:$E378,"&gt;="&amp;_xlfn.PERCENTILE.EXC(E$5:$E378,0.2)),0))</f>
        <v>0</v>
      </c>
      <c r="G378" s="99">
        <f>IF(C378="","",IFERROR(AVERAGEIF($E$5:E378,"&gt;"&amp;0,$E$5:E378),0))</f>
        <v>0</v>
      </c>
      <c r="O378" s="106">
        <f t="shared" si="12"/>
        <v>45016</v>
      </c>
      <c r="P378" s="3">
        <f>'Remunerações de Contribuição'!E381</f>
        <v>0</v>
      </c>
    </row>
    <row r="379" spans="2:16" x14ac:dyDescent="0.35">
      <c r="B379" s="2">
        <v>375</v>
      </c>
      <c r="C379" s="5">
        <f t="shared" si="10"/>
        <v>45046</v>
      </c>
      <c r="D379" s="6">
        <f>VLOOKUP(C379,'Remunerações de Contribuição'!$D$7:$E$391,2,FALSE)</f>
        <v>0</v>
      </c>
      <c r="E379" s="3" t="str">
        <f>IF(D379=0,"",IF(IF(ISTEXT(C379),DATE(RIGHT(C379,4),12,31),C379)&lt;$J$1,"",IFERROR(VLOOKUP(IF(LEFT(C379,2)="13",DATE(RIGHT(C379,4),12,31),C379),IPCA!$A:$D,4,FALSE),1)*D379))</f>
        <v/>
      </c>
      <c r="F379" s="3">
        <f>IF(C379="","",IFERROR(AVERAGEIF(E$5:$E379,"&gt;="&amp;_xlfn.PERCENTILE.EXC(E$5:$E379,0.2)),0))</f>
        <v>0</v>
      </c>
      <c r="G379" s="99">
        <f>IF(C379="","",IFERROR(AVERAGEIF($E$5:E379,"&gt;"&amp;0,$E$5:E379),0))</f>
        <v>0</v>
      </c>
      <c r="O379" s="106">
        <f t="shared" si="12"/>
        <v>45046</v>
      </c>
      <c r="P379" s="3">
        <f>'Remunerações de Contribuição'!E382</f>
        <v>0</v>
      </c>
    </row>
    <row r="380" spans="2:16" x14ac:dyDescent="0.35">
      <c r="B380" s="2">
        <v>376</v>
      </c>
      <c r="C380" s="5">
        <f t="shared" si="10"/>
        <v>45077</v>
      </c>
      <c r="D380" s="6">
        <f>VLOOKUP(C380,'Remunerações de Contribuição'!$D$7:$E$391,2,FALSE)</f>
        <v>0</v>
      </c>
      <c r="E380" s="3" t="str">
        <f>IF(D380=0,"",IF(IF(ISTEXT(C380),DATE(RIGHT(C380,4),12,31),C380)&lt;$J$1,"",IFERROR(VLOOKUP(IF(LEFT(C380,2)="13",DATE(RIGHT(C380,4),12,31),C380),IPCA!$A:$D,4,FALSE),1)*D380))</f>
        <v/>
      </c>
      <c r="F380" s="3">
        <f>IF(C380="","",IFERROR(AVERAGEIF(E$5:$E380,"&gt;="&amp;_xlfn.PERCENTILE.EXC(E$5:$E380,0.2)),0))</f>
        <v>0</v>
      </c>
      <c r="G380" s="99">
        <f>IF(C380="","",IFERROR(AVERAGEIF($E$5:E380,"&gt;"&amp;0,$E$5:E380),0))</f>
        <v>0</v>
      </c>
      <c r="O380" s="106">
        <f t="shared" si="12"/>
        <v>45077</v>
      </c>
      <c r="P380" s="3">
        <f>'Remunerações de Contribuição'!E383</f>
        <v>0</v>
      </c>
    </row>
    <row r="381" spans="2:16" x14ac:dyDescent="0.35">
      <c r="B381" s="2">
        <v>377</v>
      </c>
      <c r="C381" s="5">
        <f t="shared" si="10"/>
        <v>45107</v>
      </c>
      <c r="D381" s="6">
        <f>VLOOKUP(C381,'Remunerações de Contribuição'!$D$7:$E$391,2,FALSE)</f>
        <v>0</v>
      </c>
      <c r="E381" s="3" t="str">
        <f>IF(D381=0,"",IF(IF(ISTEXT(C381),DATE(RIGHT(C381,4),12,31),C381)&lt;$J$1,"",IFERROR(VLOOKUP(IF(LEFT(C381,2)="13",DATE(RIGHT(C381,4),12,31),C381),IPCA!$A:$D,4,FALSE),1)*D381))</f>
        <v/>
      </c>
      <c r="F381" s="3">
        <f>IF(C381="","",IFERROR(AVERAGEIF(E$5:$E381,"&gt;="&amp;_xlfn.PERCENTILE.EXC(E$5:$E381,0.2)),0))</f>
        <v>0</v>
      </c>
      <c r="G381" s="99">
        <f>IF(C381="","",IFERROR(AVERAGEIF($E$5:E381,"&gt;"&amp;0,$E$5:E381),0))</f>
        <v>0</v>
      </c>
      <c r="O381" s="106">
        <f t="shared" si="12"/>
        <v>45107</v>
      </c>
      <c r="P381" s="3">
        <f>'Remunerações de Contribuição'!E384</f>
        <v>0</v>
      </c>
    </row>
    <row r="382" spans="2:16" x14ac:dyDescent="0.35">
      <c r="B382" s="2">
        <v>378</v>
      </c>
      <c r="C382" s="5">
        <f t="shared" si="10"/>
        <v>45138</v>
      </c>
      <c r="D382" s="6">
        <f>VLOOKUP(C382,'Remunerações de Contribuição'!$D$7:$E$391,2,FALSE)</f>
        <v>0</v>
      </c>
      <c r="E382" s="3" t="str">
        <f>IF(D382=0,"",IF(IF(ISTEXT(C382),DATE(RIGHT(C382,4),12,31),C382)&lt;$J$1,"",IFERROR(VLOOKUP(IF(LEFT(C382,2)="13",DATE(RIGHT(C382,4),12,31),C382),IPCA!$A:$D,4,FALSE),1)*D382))</f>
        <v/>
      </c>
      <c r="F382" s="3">
        <f>IF(C382="","",IFERROR(AVERAGEIF(E$5:$E382,"&gt;="&amp;_xlfn.PERCENTILE.EXC(E$5:$E382,0.2)),0))</f>
        <v>0</v>
      </c>
      <c r="G382" s="99">
        <f>IF(C382="","",IFERROR(AVERAGEIF($E$5:E382,"&gt;"&amp;0,$E$5:E382),0))</f>
        <v>0</v>
      </c>
      <c r="O382" s="106">
        <f t="shared" si="12"/>
        <v>45138</v>
      </c>
      <c r="P382" s="3">
        <f>'Remunerações de Contribuição'!E385</f>
        <v>0</v>
      </c>
    </row>
    <row r="383" spans="2:16" x14ac:dyDescent="0.35">
      <c r="B383" s="2">
        <v>379</v>
      </c>
      <c r="C383" s="5">
        <f t="shared" si="10"/>
        <v>45169</v>
      </c>
      <c r="D383" s="6">
        <f>VLOOKUP(C383,'Remunerações de Contribuição'!$D$7:$E$391,2,FALSE)</f>
        <v>0</v>
      </c>
      <c r="E383" s="3" t="str">
        <f>IF(D383=0,"",IF(IF(ISTEXT(C383),DATE(RIGHT(C383,4),12,31),C383)&lt;$J$1,"",IFERROR(VLOOKUP(IF(LEFT(C383,2)="13",DATE(RIGHT(C383,4),12,31),C383),IPCA!$A:$D,4,FALSE),1)*D383))</f>
        <v/>
      </c>
      <c r="F383" s="3">
        <f>IF(C383="","",IFERROR(AVERAGEIF(E$5:$E383,"&gt;="&amp;_xlfn.PERCENTILE.EXC(E$5:$E383,0.2)),0))</f>
        <v>0</v>
      </c>
      <c r="G383" s="99">
        <f>IF(C383="","",IFERROR(AVERAGEIF($E$5:E383,"&gt;"&amp;0,$E$5:E383),0))</f>
        <v>0</v>
      </c>
      <c r="O383" s="106">
        <f t="shared" si="12"/>
        <v>45169</v>
      </c>
      <c r="P383" s="3">
        <f>'Remunerações de Contribuição'!E386</f>
        <v>0</v>
      </c>
    </row>
    <row r="384" spans="2:16" x14ac:dyDescent="0.35">
      <c r="B384" s="2">
        <v>380</v>
      </c>
      <c r="C384" s="5">
        <f t="shared" si="10"/>
        <v>45199</v>
      </c>
      <c r="D384" s="6">
        <f>VLOOKUP(C384,'Remunerações de Contribuição'!$D$7:$E$391,2,FALSE)</f>
        <v>0</v>
      </c>
      <c r="E384" s="3" t="str">
        <f>IF(D384=0,"",IF(IF(ISTEXT(C384),DATE(RIGHT(C384,4),12,31),C384)&lt;$J$1,"",IFERROR(VLOOKUP(IF(LEFT(C384,2)="13",DATE(RIGHT(C384,4),12,31),C384),IPCA!$A:$D,4,FALSE),1)*D384))</f>
        <v/>
      </c>
      <c r="F384" s="3">
        <f>IF(C384="","",IFERROR(AVERAGEIF(E$5:$E384,"&gt;="&amp;_xlfn.PERCENTILE.EXC(E$5:$E384,0.2)),0))</f>
        <v>0</v>
      </c>
      <c r="G384" s="99">
        <f>IF(C384="","",IFERROR(AVERAGEIF($E$5:E384,"&gt;"&amp;0,$E$5:E384),0))</f>
        <v>0</v>
      </c>
      <c r="O384" s="106">
        <f t="shared" si="12"/>
        <v>45199</v>
      </c>
      <c r="P384" s="3">
        <f>'Remunerações de Contribuição'!E387</f>
        <v>0</v>
      </c>
    </row>
    <row r="385" spans="2:16" x14ac:dyDescent="0.35">
      <c r="B385" s="2">
        <v>381</v>
      </c>
      <c r="C385" s="5">
        <f t="shared" si="10"/>
        <v>45230</v>
      </c>
      <c r="D385" s="6">
        <f>VLOOKUP(C385,'Remunerações de Contribuição'!$D$7:$E$391,2,FALSE)</f>
        <v>0</v>
      </c>
      <c r="E385" s="3" t="str">
        <f>IF(D385=0,"",IF(IF(ISTEXT(C385),DATE(RIGHT(C385,4),12,31),C385)&lt;$J$1,"",IFERROR(VLOOKUP(IF(LEFT(C385,2)="13",DATE(RIGHT(C385,4),12,31),C385),IPCA!$A:$D,4,FALSE),1)*D385))</f>
        <v/>
      </c>
      <c r="F385" s="3">
        <f>IF(C385="","",IFERROR(AVERAGEIF(E$5:$E385,"&gt;="&amp;_xlfn.PERCENTILE.EXC(E$5:$E385,0.2)),0))</f>
        <v>0</v>
      </c>
      <c r="G385" s="99">
        <f>IF(C385="","",IFERROR(AVERAGEIF($E$5:E385,"&gt;"&amp;0,$E$5:E385),0))</f>
        <v>0</v>
      </c>
      <c r="O385" s="106">
        <f>IFERROR(IF(LEFT(O384,2)="13",DATE(RIGHT(O384,4),12,31),IF(EOMONTH(O384,1)&gt;$J$8,"",IF(MONTH(O384)=11,"13º "&amp;YEAR(O384),EOMONTH(O384,1)))),"")</f>
        <v>45230</v>
      </c>
      <c r="P385" s="3">
        <f>'Remunerações de Contribuição'!E388</f>
        <v>0</v>
      </c>
    </row>
    <row r="386" spans="2:16" x14ac:dyDescent="0.35">
      <c r="B386" s="2">
        <v>382</v>
      </c>
      <c r="C386" s="5">
        <f t="shared" si="10"/>
        <v>45260</v>
      </c>
      <c r="D386" s="6">
        <f>VLOOKUP(C386,'Remunerações de Contribuição'!$D$7:$E$391,2,FALSE)</f>
        <v>0</v>
      </c>
      <c r="E386" s="3" t="str">
        <f>IF(D386=0,"",IF(IF(ISTEXT(C386),DATE(RIGHT(C386,4),12,31),C386)&lt;$J$1,"",IFERROR(VLOOKUP(IF(LEFT(C386,2)="13",DATE(RIGHT(C386,4),12,31),C386),IPCA!$A:$D,4,FALSE),1)*D386))</f>
        <v/>
      </c>
      <c r="F386" s="3">
        <f>IF(C386="","",IFERROR(AVERAGEIF(E$5:$E386,"&gt;="&amp;_xlfn.PERCENTILE.EXC(E$5:$E386,0.2)),0))</f>
        <v>0</v>
      </c>
      <c r="G386" s="99">
        <f>IF(C386="","",IFERROR(AVERAGEIF($E$5:E386,"&gt;"&amp;0,$E$5:E386),0))</f>
        <v>0</v>
      </c>
      <c r="O386" s="106">
        <f t="shared" ref="O386:O388" si="13">IFERROR(IF(LEFT(O385,2)="13",DATE(RIGHT(O385,4),12,31),IF(EOMONTH(O385,1)&gt;$J$8,"",IF(MONTH(O385)=11,"13º "&amp;YEAR(O385),EOMONTH(O385,1)))),"")</f>
        <v>45260</v>
      </c>
      <c r="P386" s="3">
        <f>'Remunerações de Contribuição'!E389</f>
        <v>0</v>
      </c>
    </row>
    <row r="387" spans="2:16" x14ac:dyDescent="0.35">
      <c r="B387" s="2">
        <v>383</v>
      </c>
      <c r="C387" s="5" t="str">
        <f t="shared" si="10"/>
        <v>13º 2023</v>
      </c>
      <c r="D387" s="6" t="e">
        <f>VLOOKUP(C387,'Remunerações de Contribuição'!$D$7:$E$391,2,FALSE)</f>
        <v>#N/A</v>
      </c>
      <c r="E387" s="3" t="e">
        <f>IF(D387=0,"",IF(IF(ISTEXT(C387),DATE(RIGHT(C387,4),12,31),C387)&lt;$J$1,"",IFERROR(VLOOKUP(IF(LEFT(C387,2)="13",DATE(RIGHT(C387,4),12,31),C387),IPCA!$A:$D,4,FALSE),1)*D387))</f>
        <v>#N/A</v>
      </c>
      <c r="F387" s="3">
        <f>IF(C387="","",IFERROR(AVERAGEIF(E$5:$E387,"&gt;="&amp;_xlfn.PERCENTILE.EXC(E$5:$E387,0.2)),0))</f>
        <v>0</v>
      </c>
      <c r="G387" s="99">
        <f>IF(C387="","",IFERROR(AVERAGEIF($E$5:E387,"&gt;"&amp;0,$E$5:E387),0))</f>
        <v>0</v>
      </c>
      <c r="O387" s="106" t="str">
        <f t="shared" si="13"/>
        <v/>
      </c>
      <c r="P387" s="3">
        <f>'Remunerações de Contribuição'!E390</f>
        <v>0</v>
      </c>
    </row>
    <row r="388" spans="2:16" x14ac:dyDescent="0.35">
      <c r="B388" s="2">
        <v>384</v>
      </c>
      <c r="C388" s="5">
        <f t="shared" si="10"/>
        <v>45291</v>
      </c>
      <c r="D388" s="6" t="e">
        <f>VLOOKUP(C388,'Remunerações de Contribuição'!$D$7:$E$391,2,FALSE)</f>
        <v>#N/A</v>
      </c>
      <c r="E388" s="3" t="e">
        <f>IF(D388=0,"",IF(IF(ISTEXT(C388),DATE(RIGHT(C388,4),12,31),C388)&lt;$J$1,"",IFERROR(VLOOKUP(IF(LEFT(C388,2)="13",DATE(RIGHT(C388,4),12,31),C388),IPCA!$A:$D,4,FALSE),1)*D388))</f>
        <v>#N/A</v>
      </c>
      <c r="F388" s="3">
        <f>IF(C388="","",IFERROR(AVERAGEIF(E$5:$E388,"&gt;="&amp;_xlfn.PERCENTILE.EXC(E$5:$E388,0.2)),0))</f>
        <v>0</v>
      </c>
      <c r="G388" s="99">
        <f>IF(C388="","",IFERROR(AVERAGEIF($E$5:E388,"&gt;"&amp;0,$E$5:E388),0))</f>
        <v>0</v>
      </c>
      <c r="O388" s="106" t="str">
        <f t="shared" si="13"/>
        <v/>
      </c>
      <c r="P388" s="3">
        <f>'Remunerações de Contribuição'!E391</f>
        <v>0</v>
      </c>
    </row>
  </sheetData>
  <mergeCells count="2">
    <mergeCell ref="B3:G3"/>
    <mergeCell ref="O2:P3"/>
  </mergeCells>
  <conditionalFormatting sqref="P5:P388">
    <cfRule type="expression" dxfId="2" priority="1">
      <formula>O5&lt;&gt;""</formula>
    </cfRule>
  </conditionalFormatting>
  <pageMargins left="0.511811024" right="0.511811024" top="0.78740157499999996" bottom="0.78740157499999996" header="0.31496062000000002" footer="0.3149606200000000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
    <tabColor rgb="FF00B050"/>
    <pageSetUpPr fitToPage="1"/>
  </sheetPr>
  <dimension ref="C2:Y50"/>
  <sheetViews>
    <sheetView showGridLines="0" showRowColHeaders="0" topLeftCell="A13" zoomScale="120" zoomScaleNormal="120" zoomScaleSheetLayoutView="100" workbookViewId="0">
      <selection activeCell="K13" sqref="K13"/>
    </sheetView>
  </sheetViews>
  <sheetFormatPr defaultColWidth="1" defaultRowHeight="14" x14ac:dyDescent="0.3"/>
  <cols>
    <col min="1" max="1" width="1" style="28"/>
    <col min="2" max="2" width="3.26953125" style="28" customWidth="1"/>
    <col min="3" max="3" width="4.1796875" style="18" customWidth="1"/>
    <col min="4" max="4" width="1.453125" style="18" hidden="1" customWidth="1"/>
    <col min="5" max="5" width="1.453125" style="18" customWidth="1"/>
    <col min="6" max="7" width="2.81640625" style="18" customWidth="1"/>
    <col min="8" max="8" width="35.7265625" style="18" customWidth="1"/>
    <col min="9" max="9" width="12.81640625" style="18" customWidth="1"/>
    <col min="10" max="10" width="3.1796875" style="18" customWidth="1"/>
    <col min="11" max="11" width="14.26953125" style="18" customWidth="1"/>
    <col min="12" max="12" width="6.1796875" style="18" customWidth="1"/>
    <col min="13" max="13" width="4.26953125" style="18" customWidth="1"/>
    <col min="14" max="14" width="10" style="18" customWidth="1"/>
    <col min="15" max="15" width="8.26953125" style="18" customWidth="1"/>
    <col min="16" max="16" width="5.26953125" style="18" customWidth="1"/>
    <col min="17" max="17" width="1.453125" style="18" customWidth="1"/>
    <col min="18" max="18" width="4.1796875" style="18" customWidth="1"/>
    <col min="19" max="19" width="7.54296875" style="28" customWidth="1"/>
    <col min="20" max="20" width="15" style="28" customWidth="1"/>
    <col min="21" max="21" width="12.26953125" style="28" customWidth="1"/>
    <col min="22" max="255" width="9.1796875" style="28" customWidth="1"/>
    <col min="256" max="256" width="4.1796875" style="28" customWidth="1"/>
    <col min="257" max="16384" width="1" style="28"/>
  </cols>
  <sheetData>
    <row r="2" spans="3:25" ht="25" customHeight="1" x14ac:dyDescent="0.3">
      <c r="C2" s="48"/>
      <c r="D2" s="48"/>
      <c r="E2" s="48"/>
      <c r="F2" s="48"/>
      <c r="G2" s="48"/>
      <c r="H2" s="48"/>
      <c r="I2" s="48"/>
      <c r="J2" s="48"/>
      <c r="K2" s="48"/>
      <c r="L2" s="48"/>
      <c r="M2" s="48"/>
      <c r="N2" s="48"/>
      <c r="O2" s="48"/>
      <c r="P2" s="48"/>
      <c r="Q2" s="48"/>
      <c r="R2" s="48"/>
    </row>
    <row r="3" spans="3:25" ht="14.25" customHeight="1" x14ac:dyDescent="0.3">
      <c r="C3" s="48"/>
      <c r="D3" s="48"/>
      <c r="E3" s="144" t="s">
        <v>91</v>
      </c>
      <c r="F3" s="145"/>
      <c r="G3" s="145"/>
      <c r="H3" s="145"/>
      <c r="I3" s="145"/>
      <c r="J3" s="145"/>
      <c r="K3" s="145"/>
      <c r="L3" s="145"/>
      <c r="M3" s="145"/>
      <c r="N3" s="145"/>
      <c r="O3" s="145"/>
      <c r="P3" s="145"/>
      <c r="Q3" s="146"/>
      <c r="R3" s="48"/>
    </row>
    <row r="4" spans="3:25" ht="24" customHeight="1" x14ac:dyDescent="0.3">
      <c r="C4" s="48"/>
      <c r="D4" s="48"/>
      <c r="E4" s="147"/>
      <c r="F4" s="148"/>
      <c r="G4" s="148"/>
      <c r="H4" s="148"/>
      <c r="I4" s="148"/>
      <c r="J4" s="148"/>
      <c r="K4" s="148"/>
      <c r="L4" s="148"/>
      <c r="M4" s="148"/>
      <c r="N4" s="148"/>
      <c r="O4" s="148"/>
      <c r="P4" s="148"/>
      <c r="Q4" s="149"/>
      <c r="R4" s="48"/>
    </row>
    <row r="5" spans="3:25" ht="8.25" customHeight="1" x14ac:dyDescent="0.3">
      <c r="C5" s="48"/>
      <c r="D5" s="48"/>
      <c r="E5" s="154"/>
      <c r="F5" s="155"/>
      <c r="G5" s="155"/>
      <c r="H5" s="155"/>
      <c r="I5" s="155"/>
      <c r="J5" s="155"/>
      <c r="K5" s="155"/>
      <c r="L5" s="155"/>
      <c r="M5" s="155"/>
      <c r="N5" s="155"/>
      <c r="O5" s="155"/>
      <c r="P5" s="155"/>
      <c r="Q5" s="156"/>
      <c r="R5" s="48"/>
    </row>
    <row r="6" spans="3:25" x14ac:dyDescent="0.3">
      <c r="C6" s="48"/>
      <c r="D6" s="48"/>
      <c r="E6" s="15"/>
      <c r="F6" s="162"/>
      <c r="G6" s="162"/>
      <c r="H6" s="162"/>
      <c r="I6" s="162"/>
      <c r="J6" s="162"/>
      <c r="K6" s="162"/>
      <c r="L6" s="162"/>
      <c r="M6" s="162"/>
      <c r="N6" s="162"/>
      <c r="O6" s="162"/>
      <c r="P6" s="162"/>
      <c r="Q6" s="23"/>
      <c r="R6" s="48"/>
      <c r="S6" s="18"/>
      <c r="T6" s="18"/>
      <c r="U6" s="18"/>
      <c r="V6" s="18"/>
      <c r="W6" s="51"/>
      <c r="X6" s="51"/>
      <c r="Y6" s="51"/>
    </row>
    <row r="7" spans="3:25" ht="15.5" x14ac:dyDescent="0.35">
      <c r="C7" s="48"/>
      <c r="D7" s="48"/>
      <c r="E7" s="15"/>
      <c r="F7" s="31" t="s">
        <v>19</v>
      </c>
      <c r="G7" s="31"/>
      <c r="H7" s="19"/>
      <c r="I7" s="19"/>
      <c r="J7" s="16"/>
      <c r="K7" s="16"/>
      <c r="L7" s="16"/>
      <c r="M7" s="16"/>
      <c r="N7" s="16"/>
      <c r="O7" s="16"/>
      <c r="P7" s="16"/>
      <c r="Q7" s="23"/>
      <c r="R7" s="48"/>
      <c r="S7" s="18"/>
      <c r="T7" s="18"/>
      <c r="U7" s="18"/>
      <c r="V7" s="18"/>
      <c r="W7" s="53"/>
      <c r="X7" s="51"/>
      <c r="Y7" s="51"/>
    </row>
    <row r="8" spans="3:25" ht="15.5" x14ac:dyDescent="0.35">
      <c r="C8" s="48"/>
      <c r="D8" s="48"/>
      <c r="E8" s="15"/>
      <c r="F8" s="50"/>
      <c r="G8" s="32" t="s">
        <v>20</v>
      </c>
      <c r="H8" s="62"/>
      <c r="I8" s="62"/>
      <c r="J8" s="16"/>
      <c r="K8" s="164"/>
      <c r="L8" s="164"/>
      <c r="M8" s="164"/>
      <c r="N8" s="164"/>
      <c r="O8" s="164"/>
      <c r="P8" s="165"/>
      <c r="Q8" s="23"/>
      <c r="R8" s="48"/>
      <c r="S8" s="18"/>
      <c r="T8" s="18"/>
      <c r="U8" s="18"/>
      <c r="V8" s="18"/>
      <c r="W8" s="53"/>
      <c r="X8" s="51"/>
      <c r="Y8" s="51"/>
    </row>
    <row r="9" spans="3:25" ht="8.15" customHeight="1" x14ac:dyDescent="0.35">
      <c r="C9" s="48"/>
      <c r="D9" s="48"/>
      <c r="E9" s="15"/>
      <c r="F9" s="50"/>
      <c r="G9" s="50"/>
      <c r="H9" s="62"/>
      <c r="I9" s="62"/>
      <c r="J9" s="16"/>
      <c r="K9" s="16"/>
      <c r="L9" s="16"/>
      <c r="M9" s="16"/>
      <c r="N9" s="16"/>
      <c r="O9" s="16"/>
      <c r="P9" s="16"/>
      <c r="Q9" s="23"/>
      <c r="R9" s="48"/>
      <c r="S9" s="18"/>
      <c r="T9" s="18"/>
      <c r="U9" s="18"/>
      <c r="V9" s="18"/>
      <c r="W9" s="53"/>
      <c r="X9" s="51"/>
      <c r="Y9" s="51"/>
    </row>
    <row r="10" spans="3:25" ht="5.15" customHeight="1" x14ac:dyDescent="0.35">
      <c r="C10" s="48"/>
      <c r="D10" s="48"/>
      <c r="E10" s="15"/>
      <c r="F10" s="50"/>
      <c r="G10" s="50"/>
      <c r="H10" s="62"/>
      <c r="I10" s="62"/>
      <c r="J10" s="16"/>
      <c r="K10" s="16"/>
      <c r="L10" s="16"/>
      <c r="M10" s="16"/>
      <c r="N10" s="16"/>
      <c r="O10" s="16"/>
      <c r="P10" s="16"/>
      <c r="Q10" s="23"/>
      <c r="R10" s="48"/>
      <c r="S10" s="18"/>
      <c r="T10" s="18"/>
      <c r="U10" s="18"/>
      <c r="V10" s="18"/>
      <c r="W10" s="53"/>
      <c r="X10" s="51"/>
      <c r="Y10" s="51"/>
    </row>
    <row r="11" spans="3:25" ht="15.5" x14ac:dyDescent="0.35">
      <c r="C11" s="48"/>
      <c r="D11" s="48"/>
      <c r="E11" s="15"/>
      <c r="F11" s="16"/>
      <c r="G11" s="32" t="s">
        <v>21</v>
      </c>
      <c r="H11" s="32"/>
      <c r="I11" s="17"/>
      <c r="K11" s="47"/>
      <c r="L11" s="16"/>
      <c r="M11" s="20" t="str">
        <f ca="1">CONCATENATE(INT('Cálculo da Média'!M4)," anos e ",INT(MOD('Cálculo da Média'!M4*12,12))," meses completos.")</f>
        <v>123 anos e 11 meses completos.</v>
      </c>
      <c r="N11" s="21"/>
      <c r="O11" s="21"/>
      <c r="P11" s="21"/>
      <c r="Q11" s="23"/>
      <c r="R11" s="48"/>
      <c r="S11" s="18"/>
      <c r="T11" s="51"/>
      <c r="U11" s="18"/>
      <c r="V11" s="18"/>
      <c r="W11" s="53"/>
      <c r="X11" s="51"/>
      <c r="Y11" s="51"/>
    </row>
    <row r="12" spans="3:25" ht="7.5" customHeight="1" x14ac:dyDescent="0.35">
      <c r="C12" s="48"/>
      <c r="D12" s="48"/>
      <c r="E12" s="15"/>
      <c r="F12" s="16"/>
      <c r="G12" s="28"/>
      <c r="H12" s="28"/>
      <c r="K12" s="28"/>
      <c r="L12" s="16"/>
      <c r="M12" s="21"/>
      <c r="N12" s="21"/>
      <c r="O12" s="21"/>
      <c r="P12" s="21"/>
      <c r="Q12" s="23"/>
      <c r="R12" s="48"/>
      <c r="S12" s="18"/>
      <c r="T12" s="51"/>
      <c r="U12" s="18"/>
      <c r="V12" s="18"/>
      <c r="W12" s="53"/>
      <c r="X12" s="51"/>
      <c r="Y12" s="51"/>
    </row>
    <row r="13" spans="3:25" ht="15.5" x14ac:dyDescent="0.35">
      <c r="C13" s="48"/>
      <c r="D13" s="48"/>
      <c r="E13" s="15"/>
      <c r="F13" s="16"/>
      <c r="G13" s="32" t="s">
        <v>59</v>
      </c>
      <c r="H13" s="32"/>
      <c r="I13" s="17"/>
      <c r="K13" s="47"/>
      <c r="L13" s="16"/>
      <c r="M13" s="20" t="str">
        <f ca="1">CONCATENATE(INT('Cálculo da Média'!M2)," anos e ",INT(MOD('Cálculo da Média'!M2*12,12))," meses completos.")</f>
        <v>123 anos e 11 meses completos.</v>
      </c>
      <c r="N13" s="21"/>
      <c r="O13" s="21"/>
      <c r="P13" s="21"/>
      <c r="Q13" s="23"/>
      <c r="R13" s="48"/>
      <c r="S13" s="18"/>
      <c r="T13" s="18"/>
      <c r="U13" s="18"/>
      <c r="V13" s="18"/>
      <c r="W13" s="53"/>
      <c r="X13" s="51"/>
      <c r="Y13" s="51"/>
    </row>
    <row r="14" spans="3:25" ht="7.5" customHeight="1" x14ac:dyDescent="0.35">
      <c r="C14" s="48"/>
      <c r="D14" s="48"/>
      <c r="E14" s="15"/>
      <c r="F14" s="16"/>
      <c r="G14" s="32"/>
      <c r="H14" s="28"/>
      <c r="K14" s="28"/>
      <c r="L14" s="16"/>
      <c r="M14" s="21"/>
      <c r="N14" s="21"/>
      <c r="O14" s="21"/>
      <c r="P14" s="21"/>
      <c r="Q14" s="23"/>
      <c r="R14" s="48"/>
      <c r="S14" s="18"/>
      <c r="T14" s="18"/>
      <c r="U14" s="18"/>
      <c r="V14" s="18"/>
      <c r="W14" s="53"/>
      <c r="X14" s="51"/>
      <c r="Y14" s="51"/>
    </row>
    <row r="15" spans="3:25" ht="15.5" x14ac:dyDescent="0.35">
      <c r="C15" s="48"/>
      <c r="D15" s="48"/>
      <c r="E15" s="15"/>
      <c r="F15" s="16"/>
      <c r="G15" s="32" t="s">
        <v>22</v>
      </c>
      <c r="H15" s="32"/>
      <c r="I15" s="17"/>
      <c r="K15" s="118"/>
      <c r="L15" s="16"/>
      <c r="M15" s="20" t="str">
        <f ca="1">CONCATENATE(INT('Cálculo da Média'!M3)," anos e ",INT(MOD('Cálculo da Média'!M3*12,12))," meses completos.")</f>
        <v>123 anos e 11 meses completos.</v>
      </c>
      <c r="N15" s="21"/>
      <c r="O15" s="21"/>
      <c r="P15" s="21"/>
      <c r="Q15" s="23"/>
      <c r="R15" s="48"/>
      <c r="S15" s="18"/>
      <c r="T15" s="18"/>
      <c r="U15" s="18"/>
      <c r="V15" s="18"/>
      <c r="W15" s="53"/>
      <c r="X15" s="51"/>
      <c r="Y15" s="51"/>
    </row>
    <row r="16" spans="3:25" ht="6" customHeight="1" x14ac:dyDescent="0.35">
      <c r="C16" s="48"/>
      <c r="D16" s="48"/>
      <c r="E16" s="15"/>
      <c r="F16" s="16"/>
      <c r="G16" s="32"/>
      <c r="H16" s="32"/>
      <c r="I16" s="17"/>
      <c r="K16" s="119"/>
      <c r="L16" s="16"/>
      <c r="M16" s="20"/>
      <c r="N16" s="21"/>
      <c r="O16" s="21"/>
      <c r="P16" s="21"/>
      <c r="Q16" s="23"/>
      <c r="R16" s="48"/>
      <c r="S16" s="18"/>
      <c r="T16" s="18"/>
      <c r="U16" s="18"/>
      <c r="V16" s="18"/>
      <c r="W16" s="53"/>
      <c r="X16" s="51"/>
      <c r="Y16" s="51"/>
    </row>
    <row r="17" spans="3:24" hidden="1" x14ac:dyDescent="0.3">
      <c r="C17" s="48"/>
      <c r="D17" s="48"/>
      <c r="E17" s="15"/>
      <c r="G17" s="32" t="s">
        <v>23</v>
      </c>
      <c r="H17" s="28"/>
      <c r="K17" s="94">
        <f>YEAR(K21)</f>
        <v>2023</v>
      </c>
      <c r="L17" s="28"/>
      <c r="Q17" s="23"/>
      <c r="R17" s="48"/>
      <c r="S17" s="18"/>
      <c r="T17" s="18"/>
      <c r="U17" s="18"/>
      <c r="V17" s="18"/>
      <c r="W17" s="53"/>
      <c r="X17" s="52"/>
    </row>
    <row r="18" spans="3:24" ht="6" customHeight="1" x14ac:dyDescent="0.3">
      <c r="C18" s="48"/>
      <c r="D18" s="48"/>
      <c r="E18" s="15"/>
      <c r="G18" s="32"/>
      <c r="H18" s="28"/>
      <c r="K18" s="28"/>
      <c r="L18" s="28"/>
      <c r="Q18" s="23"/>
      <c r="R18" s="48"/>
      <c r="S18" s="18"/>
      <c r="T18" s="18"/>
      <c r="U18" s="18"/>
      <c r="V18" s="18"/>
      <c r="W18" s="53"/>
      <c r="X18" s="52"/>
    </row>
    <row r="19" spans="3:24" x14ac:dyDescent="0.3">
      <c r="C19" s="48"/>
      <c r="D19" s="48"/>
      <c r="E19" s="15"/>
      <c r="G19" s="32" t="s">
        <v>77</v>
      </c>
      <c r="H19" s="32"/>
      <c r="I19" s="17"/>
      <c r="K19" s="113">
        <v>45261</v>
      </c>
      <c r="L19" s="28"/>
      <c r="Q19" s="23"/>
      <c r="R19" s="48"/>
      <c r="S19" s="18"/>
      <c r="T19" s="18"/>
      <c r="U19" s="18"/>
      <c r="V19" s="18"/>
      <c r="W19" s="53"/>
      <c r="X19" s="52"/>
    </row>
    <row r="20" spans="3:24" ht="7.5" customHeight="1" x14ac:dyDescent="0.3">
      <c r="C20" s="48"/>
      <c r="D20" s="48"/>
      <c r="E20" s="15"/>
      <c r="G20" s="32"/>
      <c r="H20" s="32"/>
      <c r="I20" s="17"/>
      <c r="Q20" s="23"/>
      <c r="R20" s="48"/>
      <c r="S20" s="18"/>
      <c r="T20" s="18"/>
      <c r="U20" s="18"/>
      <c r="V20" s="18"/>
      <c r="W20" s="53"/>
      <c r="X20" s="52"/>
    </row>
    <row r="21" spans="3:24" ht="15" hidden="1" customHeight="1" x14ac:dyDescent="0.35">
      <c r="C21" s="48"/>
      <c r="D21" s="48"/>
      <c r="E21" s="15"/>
      <c r="F21" s="16"/>
      <c r="G21" s="107" t="s">
        <v>81</v>
      </c>
      <c r="I21" s="28"/>
      <c r="J21" s="28"/>
      <c r="K21" s="114">
        <v>45139</v>
      </c>
      <c r="L21" s="28"/>
      <c r="M21" s="28"/>
      <c r="N21" s="28"/>
      <c r="O21" s="28"/>
      <c r="P21" s="28"/>
      <c r="Q21" s="23"/>
      <c r="R21" s="48"/>
      <c r="S21" s="18"/>
      <c r="T21" s="18"/>
      <c r="U21" s="18"/>
      <c r="V21" s="18"/>
      <c r="W21" s="53"/>
      <c r="X21" s="52"/>
    </row>
    <row r="22" spans="3:24" ht="14.25" hidden="1" customHeight="1" x14ac:dyDescent="0.35">
      <c r="C22" s="48"/>
      <c r="D22" s="48"/>
      <c r="E22" s="15"/>
      <c r="F22" s="16"/>
      <c r="G22" s="107"/>
      <c r="I22" s="28"/>
      <c r="J22" s="28"/>
      <c r="K22" s="112"/>
      <c r="L22" s="28"/>
      <c r="M22" s="28"/>
      <c r="N22" s="28"/>
      <c r="O22" s="28"/>
      <c r="P22" s="28"/>
      <c r="Q22" s="23"/>
      <c r="R22" s="48"/>
      <c r="S22" s="18"/>
      <c r="T22" s="18"/>
      <c r="U22" s="18"/>
      <c r="V22" s="18"/>
      <c r="W22" s="53"/>
      <c r="X22" s="52"/>
    </row>
    <row r="23" spans="3:24" ht="9" customHeight="1" x14ac:dyDescent="0.3">
      <c r="C23" s="48"/>
      <c r="D23" s="48"/>
      <c r="E23" s="15"/>
      <c r="Q23" s="23"/>
      <c r="R23" s="48"/>
    </row>
    <row r="24" spans="3:24" ht="15.5" x14ac:dyDescent="0.35">
      <c r="C24" s="48"/>
      <c r="D24" s="48"/>
      <c r="E24" s="15"/>
      <c r="F24" s="31" t="s">
        <v>76</v>
      </c>
      <c r="G24" s="115"/>
      <c r="H24" s="115"/>
      <c r="I24" s="115"/>
      <c r="N24" s="28"/>
      <c r="Q24" s="23"/>
      <c r="R24" s="48"/>
    </row>
    <row r="25" spans="3:24" ht="34.5" customHeight="1" x14ac:dyDescent="0.3">
      <c r="C25" s="48"/>
      <c r="D25" s="48"/>
      <c r="E25" s="15"/>
      <c r="G25" s="158" t="s">
        <v>80</v>
      </c>
      <c r="H25" s="158"/>
      <c r="I25" s="158"/>
      <c r="J25" s="158"/>
      <c r="K25" s="158"/>
      <c r="L25" s="34" t="s">
        <v>24</v>
      </c>
      <c r="M25" s="150"/>
      <c r="N25" s="150"/>
      <c r="O25" s="151"/>
      <c r="Q25" s="23"/>
      <c r="R25" s="48"/>
    </row>
    <row r="26" spans="3:24" ht="7.5" customHeight="1" x14ac:dyDescent="0.3">
      <c r="C26" s="48"/>
      <c r="D26" s="48"/>
      <c r="E26" s="15"/>
      <c r="L26" s="28"/>
      <c r="M26" s="28"/>
      <c r="N26" s="28"/>
      <c r="O26" s="28"/>
      <c r="Q26" s="23"/>
      <c r="R26" s="48"/>
    </row>
    <row r="27" spans="3:24" ht="32.15" customHeight="1" x14ac:dyDescent="0.3">
      <c r="C27" s="48"/>
      <c r="D27" s="48"/>
      <c r="E27" s="33"/>
      <c r="F27" s="28"/>
      <c r="G27" s="116" t="s">
        <v>78</v>
      </c>
      <c r="H27" s="28"/>
      <c r="I27" s="28"/>
      <c r="J27" s="28"/>
      <c r="K27" s="28"/>
      <c r="L27" s="34" t="s">
        <v>24</v>
      </c>
      <c r="M27" s="150"/>
      <c r="N27" s="150"/>
      <c r="O27" s="151"/>
      <c r="Q27" s="23"/>
      <c r="R27" s="48"/>
    </row>
    <row r="28" spans="3:24" ht="7.5" customHeight="1" x14ac:dyDescent="0.3">
      <c r="C28" s="48"/>
      <c r="D28" s="48"/>
      <c r="E28" s="33"/>
      <c r="F28" s="28"/>
      <c r="G28" s="28"/>
      <c r="H28" s="28"/>
      <c r="I28" s="28"/>
      <c r="J28" s="28"/>
      <c r="K28" s="28"/>
      <c r="L28" s="28"/>
      <c r="M28" s="28"/>
      <c r="N28" s="28"/>
      <c r="O28" s="28"/>
      <c r="Q28" s="23"/>
      <c r="R28" s="48"/>
    </row>
    <row r="29" spans="3:24" ht="15.5" x14ac:dyDescent="0.35">
      <c r="C29" s="48"/>
      <c r="D29" s="48"/>
      <c r="E29" s="33"/>
      <c r="F29" s="35" t="s">
        <v>25</v>
      </c>
      <c r="G29" s="117" t="s">
        <v>79</v>
      </c>
      <c r="H29" s="28"/>
      <c r="I29" s="28"/>
      <c r="J29" s="28"/>
      <c r="K29" s="28"/>
      <c r="L29" s="34" t="s">
        <v>24</v>
      </c>
      <c r="M29" s="159" t="e">
        <f>MIN(M25/M27,1)</f>
        <v>#DIV/0!</v>
      </c>
      <c r="N29" s="159"/>
      <c r="O29" s="159"/>
      <c r="Q29" s="23"/>
      <c r="R29" s="48"/>
    </row>
    <row r="30" spans="3:24" ht="7.5" customHeight="1" x14ac:dyDescent="0.3">
      <c r="C30" s="48"/>
      <c r="D30" s="48"/>
      <c r="E30" s="33"/>
      <c r="F30" s="28"/>
      <c r="G30" s="28"/>
      <c r="H30" s="28"/>
      <c r="I30" s="28"/>
      <c r="J30" s="28"/>
      <c r="K30" s="28"/>
      <c r="L30" s="28"/>
      <c r="M30" s="28"/>
      <c r="N30" s="28"/>
      <c r="O30" s="28"/>
      <c r="Q30" s="23"/>
      <c r="R30" s="48"/>
    </row>
    <row r="31" spans="3:24" ht="117.75" customHeight="1" x14ac:dyDescent="0.3">
      <c r="C31" s="48"/>
      <c r="D31" s="48"/>
      <c r="E31" s="33"/>
      <c r="F31" s="36" t="s">
        <v>26</v>
      </c>
      <c r="G31" s="161" t="s">
        <v>87</v>
      </c>
      <c r="H31" s="161"/>
      <c r="I31" s="161"/>
      <c r="J31" s="161"/>
      <c r="K31" s="161"/>
      <c r="L31" s="108" t="s">
        <v>24</v>
      </c>
      <c r="M31" s="160">
        <f>IFERROR(VLOOKUP(EOMONTH($K$19,-1),'Cálculo da Média'!$C$5:$G$654,4,FALSE),"")</f>
        <v>0</v>
      </c>
      <c r="N31" s="160"/>
      <c r="O31" s="160"/>
      <c r="Q31" s="23"/>
      <c r="R31" s="48"/>
      <c r="S31" s="30"/>
    </row>
    <row r="32" spans="3:24" ht="7.5" customHeight="1" x14ac:dyDescent="0.3">
      <c r="C32" s="48"/>
      <c r="D32" s="48"/>
      <c r="E32" s="33"/>
      <c r="F32" s="28"/>
      <c r="G32" s="28"/>
      <c r="H32" s="28"/>
      <c r="I32" s="28"/>
      <c r="J32" s="28"/>
      <c r="K32" s="28"/>
      <c r="L32" s="28"/>
      <c r="M32" s="28"/>
      <c r="N32" s="28"/>
      <c r="O32" s="28"/>
      <c r="Q32" s="23"/>
      <c r="R32" s="48"/>
    </row>
    <row r="33" spans="3:18" ht="16.5" x14ac:dyDescent="0.3">
      <c r="C33" s="48"/>
      <c r="D33" s="48"/>
      <c r="E33" s="33"/>
      <c r="F33" s="35" t="s">
        <v>27</v>
      </c>
      <c r="G33" s="28" t="s">
        <v>66</v>
      </c>
      <c r="H33" s="28"/>
      <c r="I33" s="28"/>
      <c r="J33" s="28"/>
      <c r="K33" s="28"/>
      <c r="L33" s="34" t="s">
        <v>24</v>
      </c>
      <c r="M33" s="163" t="str">
        <f>IF(K17=2013,"R$ 4.159.00",IF(K17=2014,"R$ 4.390,24",IF(K17=2015,"R$ 4.663,75",IF(K17=2016,"R$ 5.189,82",IF(K17=2017,"5.531,31",IF(K17=2018,"R$ 5.645,8",IF(K17=2019,"R$ 5.839,45",IF(K17=2020,"R$ 6.106,06",IF(K17=2021,"R$ 6.433,57",IF(K17=2022,"R$ 7.087,22",IF(K17=2023,"R$7.507,49")))))))))))</f>
        <v>R$7.507,49</v>
      </c>
      <c r="N33" s="163"/>
      <c r="O33" s="163"/>
      <c r="Q33" s="23"/>
      <c r="R33" s="48"/>
    </row>
    <row r="34" spans="3:18" ht="8.15" customHeight="1" x14ac:dyDescent="0.3">
      <c r="C34" s="48"/>
      <c r="D34" s="48"/>
      <c r="E34" s="33"/>
      <c r="F34" s="35"/>
      <c r="G34" s="28"/>
      <c r="H34" s="28"/>
      <c r="I34" s="28"/>
      <c r="J34" s="28"/>
      <c r="K34" s="28"/>
      <c r="L34" s="34"/>
      <c r="M34" s="90"/>
      <c r="N34" s="90"/>
      <c r="O34" s="90"/>
      <c r="Q34" s="23"/>
      <c r="R34" s="48"/>
    </row>
    <row r="35" spans="3:18" ht="7.5" customHeight="1" x14ac:dyDescent="0.3">
      <c r="C35" s="48"/>
      <c r="D35" s="48"/>
      <c r="E35" s="33"/>
      <c r="F35" s="28"/>
      <c r="G35" s="28"/>
      <c r="H35" s="28"/>
      <c r="I35" s="28"/>
      <c r="J35" s="28"/>
      <c r="K35" s="28"/>
      <c r="L35" s="28"/>
      <c r="M35" s="28"/>
      <c r="N35" s="28"/>
      <c r="O35" s="28"/>
      <c r="Q35" s="23"/>
      <c r="R35" s="48"/>
    </row>
    <row r="36" spans="3:18" ht="25" customHeight="1" x14ac:dyDescent="0.3">
      <c r="C36" s="48"/>
      <c r="D36" s="48"/>
      <c r="E36" s="33"/>
      <c r="F36" s="28"/>
      <c r="G36" s="59" t="s">
        <v>74</v>
      </c>
      <c r="H36" s="60"/>
      <c r="I36" s="60"/>
      <c r="J36" s="60"/>
      <c r="K36" s="60"/>
      <c r="L36" s="61" t="s">
        <v>24</v>
      </c>
      <c r="M36" s="152" t="str">
        <f>IFERROR(MAX(M29*(M31-M33),0),"")</f>
        <v/>
      </c>
      <c r="N36" s="152"/>
      <c r="O36" s="153"/>
      <c r="P36" s="64"/>
      <c r="Q36" s="23"/>
      <c r="R36" s="48"/>
    </row>
    <row r="37" spans="3:18" ht="7.5" customHeight="1" x14ac:dyDescent="0.3">
      <c r="C37" s="48"/>
      <c r="D37" s="48"/>
      <c r="E37" s="33"/>
      <c r="F37" s="28"/>
      <c r="G37" s="28"/>
      <c r="H37" s="28"/>
      <c r="I37" s="28"/>
      <c r="J37" s="28"/>
      <c r="K37" s="28"/>
      <c r="L37" s="28"/>
      <c r="M37" s="28"/>
      <c r="N37" s="63"/>
      <c r="O37" s="28"/>
      <c r="Q37" s="23"/>
      <c r="R37" s="48"/>
    </row>
    <row r="38" spans="3:18" s="29" customFormat="1" ht="10" x14ac:dyDescent="0.2">
      <c r="C38" s="49"/>
      <c r="D38" s="49"/>
      <c r="E38" s="37"/>
      <c r="G38" s="38" t="s">
        <v>28</v>
      </c>
      <c r="H38" s="29" t="s">
        <v>89</v>
      </c>
      <c r="P38" s="22"/>
      <c r="Q38" s="24"/>
      <c r="R38" s="49"/>
    </row>
    <row r="39" spans="3:18" s="29" customFormat="1" ht="25.5" customHeight="1" x14ac:dyDescent="0.2">
      <c r="C39" s="49"/>
      <c r="D39" s="49"/>
      <c r="E39" s="37"/>
      <c r="G39" s="38" t="s">
        <v>29</v>
      </c>
      <c r="H39" s="157" t="s">
        <v>88</v>
      </c>
      <c r="I39" s="157"/>
      <c r="J39" s="157"/>
      <c r="K39" s="157"/>
      <c r="L39" s="157"/>
      <c r="M39" s="157"/>
      <c r="N39" s="157"/>
      <c r="O39" s="157"/>
      <c r="P39" s="22"/>
      <c r="Q39" s="24"/>
      <c r="R39" s="49"/>
    </row>
    <row r="40" spans="3:18" s="29" customFormat="1" ht="10" x14ac:dyDescent="0.2">
      <c r="C40" s="49"/>
      <c r="D40" s="49"/>
      <c r="E40" s="37"/>
      <c r="G40" s="93" t="s">
        <v>58</v>
      </c>
      <c r="H40" s="157" t="s">
        <v>90</v>
      </c>
      <c r="I40" s="157"/>
      <c r="J40" s="157"/>
      <c r="K40" s="157"/>
      <c r="L40" s="157"/>
      <c r="M40" s="157"/>
      <c r="N40" s="157"/>
      <c r="O40" s="157"/>
      <c r="P40" s="22"/>
      <c r="Q40" s="24"/>
      <c r="R40" s="49"/>
    </row>
    <row r="41" spans="3:18" s="29" customFormat="1" ht="25.5" customHeight="1" x14ac:dyDescent="0.2">
      <c r="C41" s="49"/>
      <c r="D41" s="49"/>
      <c r="E41" s="37"/>
      <c r="G41" s="93"/>
      <c r="H41" s="109"/>
      <c r="P41" s="22"/>
      <c r="Q41" s="24"/>
      <c r="R41" s="49"/>
    </row>
    <row r="42" spans="3:18" s="29" customFormat="1" ht="15" customHeight="1" x14ac:dyDescent="0.2">
      <c r="C42" s="49"/>
      <c r="D42" s="49"/>
      <c r="E42" s="37"/>
      <c r="F42" s="168" t="s">
        <v>75</v>
      </c>
      <c r="G42" s="168"/>
      <c r="H42" s="168"/>
      <c r="I42" s="110"/>
      <c r="J42" s="110"/>
      <c r="K42" s="110"/>
      <c r="L42" s="110"/>
      <c r="M42" s="110"/>
      <c r="N42" s="110"/>
      <c r="O42" s="110"/>
      <c r="P42" s="22"/>
      <c r="Q42" s="24"/>
      <c r="R42" s="49"/>
    </row>
    <row r="43" spans="3:18" s="29" customFormat="1" ht="26.25" customHeight="1" x14ac:dyDescent="0.2">
      <c r="C43" s="49"/>
      <c r="D43" s="49"/>
      <c r="E43" s="37"/>
      <c r="G43" s="166" t="s">
        <v>83</v>
      </c>
      <c r="H43" s="166"/>
      <c r="I43" s="166"/>
      <c r="J43" s="166"/>
      <c r="K43" s="166"/>
      <c r="L43" s="166"/>
      <c r="M43" s="166"/>
      <c r="N43" s="166"/>
      <c r="O43" s="166"/>
      <c r="P43" s="22"/>
      <c r="Q43" s="24"/>
      <c r="R43" s="49"/>
    </row>
    <row r="44" spans="3:18" s="29" customFormat="1" ht="5.25" customHeight="1" x14ac:dyDescent="0.2">
      <c r="C44" s="49"/>
      <c r="D44" s="49"/>
      <c r="E44" s="37"/>
      <c r="G44" s="111"/>
      <c r="H44" s="111"/>
      <c r="I44" s="111"/>
      <c r="J44" s="111"/>
      <c r="K44" s="111"/>
      <c r="L44" s="111"/>
      <c r="M44" s="111"/>
      <c r="N44" s="111"/>
      <c r="O44" s="111"/>
      <c r="P44" s="22"/>
      <c r="Q44" s="24"/>
      <c r="R44" s="49"/>
    </row>
    <row r="45" spans="3:18" s="29" customFormat="1" ht="42" customHeight="1" x14ac:dyDescent="0.2">
      <c r="C45" s="49"/>
      <c r="D45" s="49"/>
      <c r="E45" s="37"/>
      <c r="G45" s="166" t="s">
        <v>84</v>
      </c>
      <c r="H45" s="166"/>
      <c r="I45" s="166"/>
      <c r="J45" s="166"/>
      <c r="K45" s="166"/>
      <c r="L45" s="166"/>
      <c r="M45" s="166"/>
      <c r="N45" s="166"/>
      <c r="O45" s="166"/>
      <c r="P45" s="22"/>
      <c r="Q45" s="24"/>
      <c r="R45" s="49"/>
    </row>
    <row r="46" spans="3:18" s="29" customFormat="1" ht="15" customHeight="1" x14ac:dyDescent="0.2">
      <c r="C46" s="49"/>
      <c r="D46" s="49"/>
      <c r="E46" s="37"/>
      <c r="P46" s="22"/>
      <c r="Q46" s="24"/>
      <c r="R46" s="49"/>
    </row>
    <row r="47" spans="3:18" s="29" customFormat="1" ht="15" customHeight="1" x14ac:dyDescent="0.2">
      <c r="C47" s="49"/>
      <c r="D47" s="49"/>
      <c r="E47" s="37"/>
      <c r="F47" s="95"/>
      <c r="G47" s="95"/>
      <c r="H47" s="95"/>
      <c r="I47" s="95"/>
      <c r="J47" s="95"/>
      <c r="K47" s="95"/>
      <c r="L47" s="95"/>
      <c r="M47" s="95"/>
      <c r="N47" s="95"/>
      <c r="O47" s="95"/>
      <c r="P47" s="22"/>
      <c r="Q47" s="24"/>
      <c r="R47" s="49"/>
    </row>
    <row r="48" spans="3:18" ht="15" customHeight="1" x14ac:dyDescent="0.3">
      <c r="C48" s="48"/>
      <c r="D48" s="48"/>
      <c r="E48" s="120"/>
      <c r="F48" s="121"/>
      <c r="G48" s="122"/>
      <c r="H48" s="122"/>
      <c r="I48" s="122"/>
      <c r="J48" s="122"/>
      <c r="K48" s="122"/>
      <c r="L48" s="122"/>
      <c r="M48" s="122"/>
      <c r="N48" s="123" t="s">
        <v>30</v>
      </c>
      <c r="O48" s="167">
        <f ca="1">TODAY()</f>
        <v>45261</v>
      </c>
      <c r="P48" s="167"/>
      <c r="Q48" s="124"/>
      <c r="R48" s="48"/>
    </row>
    <row r="49" spans="3:18" ht="7.5" customHeight="1" x14ac:dyDescent="0.3">
      <c r="C49" s="48"/>
      <c r="D49" s="48"/>
      <c r="E49" s="48"/>
      <c r="F49" s="48"/>
      <c r="G49" s="48"/>
      <c r="H49" s="48"/>
      <c r="I49" s="48"/>
      <c r="J49" s="48"/>
      <c r="K49" s="48"/>
      <c r="L49" s="48"/>
      <c r="M49" s="48"/>
      <c r="N49" s="48"/>
      <c r="O49" s="48"/>
      <c r="P49" s="48"/>
      <c r="Q49" s="48"/>
      <c r="R49" s="48"/>
    </row>
    <row r="50" spans="3:18" ht="13.5" customHeight="1" x14ac:dyDescent="0.3">
      <c r="C50" s="48"/>
      <c r="D50" s="48"/>
      <c r="E50" s="48"/>
      <c r="F50" s="48"/>
      <c r="G50" s="48"/>
      <c r="H50" s="48"/>
      <c r="I50" s="48"/>
      <c r="J50" s="48"/>
      <c r="K50" s="48"/>
      <c r="L50" s="48"/>
      <c r="M50" s="48"/>
      <c r="N50" s="48"/>
      <c r="O50" s="48"/>
      <c r="P50" s="48"/>
      <c r="Q50" s="48"/>
      <c r="R50" s="48"/>
    </row>
  </sheetData>
  <sheetProtection algorithmName="SHA-512" hashValue="WgeU4nlGSlUvw4Jyf8frRyLB5pmfC4TjDCD8KyMcwXySG3S59Q1t7glJTjOeWf0uadrc/TCxcL97Wrg8g6hopA==" saltValue="2UgGa/nzJnQidGftCCjANw==" spinCount="100000" sheet="1" selectLockedCells="1"/>
  <mergeCells count="18">
    <mergeCell ref="G45:O45"/>
    <mergeCell ref="O48:P48"/>
    <mergeCell ref="F42:H42"/>
    <mergeCell ref="G43:O43"/>
    <mergeCell ref="E3:Q4"/>
    <mergeCell ref="M27:O27"/>
    <mergeCell ref="M36:O36"/>
    <mergeCell ref="E5:Q5"/>
    <mergeCell ref="H40:O40"/>
    <mergeCell ref="G25:K25"/>
    <mergeCell ref="M25:O25"/>
    <mergeCell ref="H39:O39"/>
    <mergeCell ref="M29:O29"/>
    <mergeCell ref="M31:O31"/>
    <mergeCell ref="G31:K31"/>
    <mergeCell ref="F6:P6"/>
    <mergeCell ref="M33:O33"/>
    <mergeCell ref="K8:P8"/>
  </mergeCells>
  <conditionalFormatting sqref="M13">
    <cfRule type="expression" dxfId="1" priority="23" stopIfTrue="1">
      <formula>$K$13=""</formula>
    </cfRule>
  </conditionalFormatting>
  <conditionalFormatting sqref="M15:M16">
    <cfRule type="expression" dxfId="0" priority="1" stopIfTrue="1">
      <formula>$K$13=""</formula>
    </cfRule>
  </conditionalFormatting>
  <dataValidations count="3">
    <dataValidation type="list" allowBlank="1" showInputMessage="1" showErrorMessage="1" errorTitle="Cresc. Salarial Incompatível" error="O crescimento salarial, para fins da simulação deve ser no máximo igual a 5%a.a.." sqref="K17">
      <formula1>"2014,2015,2016,2017,2018,2019,2020,2021,2022,2023+$A$20"</formula1>
    </dataValidation>
    <dataValidation type="date" operator="lessThan" allowBlank="1" showInputMessage="1" showErrorMessage="1" errorTitle="Ops!" error="A data limite de migração para o RPC é até 04/02/2013." sqref="K13 K16">
      <formula1>41309</formula1>
    </dataValidation>
    <dataValidation type="date" operator="lessThan" allowBlank="1" showInputMessage="1" showErrorMessage="1" errorTitle="Ops!" error="Só pode migrar para o RPC o servidor que ingressou em cargo efetivo federal até 04/02/2013." sqref="K15">
      <formula1>41309</formula1>
    </dataValidation>
  </dataValidations>
  <printOptions horizontalCentered="1"/>
  <pageMargins left="0.31496062992126" right="0.31496062992126" top="0.59055118110236204" bottom="0.59055118110236204" header="0.31496062992126" footer="0.31496062992126"/>
  <pageSetup paperSize="9" scale="83" orientation="portrait" r:id="rId1"/>
  <rowBreaks count="1" manualBreakCount="1">
    <brk id="49" max="16383" man="1"/>
  </rowBreaks>
  <extLst>
    <ext xmlns:x14="http://schemas.microsoft.com/office/spreadsheetml/2009/9/main" uri="{CCE6A557-97BC-4b89-ADB6-D9C93CAAB3DF}">
      <x14:dataValidations xmlns:xm="http://schemas.microsoft.com/office/excel/2006/main" count="4">
        <x14:dataValidation type="list" allowBlank="1" showInputMessage="1" showErrorMessage="1">
          <x14:formula1>
            <xm:f>IPCA!$G$16:$G$79</xm:f>
          </x14:formula1>
          <xm:sqref>K20</xm:sqref>
        </x14:dataValidation>
        <x14:dataValidation type="list" allowBlank="1" showInputMessage="1" showErrorMessage="1">
          <x14:formula1>
            <xm:f>IPCA!$G$3:$G$4</xm:f>
          </x14:formula1>
          <xm:sqref>K19</xm:sqref>
        </x14:dataValidation>
        <x14:dataValidation type="list" allowBlank="1" showInputMessage="1" showErrorMessage="1">
          <x14:formula1>
            <xm:f>IPCA!$F$7:$F$130</xm:f>
          </x14:formula1>
          <xm:sqref>K21:K22</xm:sqref>
        </x14:dataValidation>
        <x14:dataValidation type="date" operator="lessThanOrEqual" allowBlank="1" showInputMessage="1" showErrorMessage="1" errorTitle="Opa, é essa data mesmo?" error="O servidor deve ter pelo menos 18 anos de idade.">
          <x14:formula1>
            <xm:f>'Cálculo da Média'!L6</xm:f>
          </x14:formula1>
          <xm:sqref>K11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0">
    <tabColor theme="7" tint="-0.249977111117893"/>
  </sheetPr>
  <dimension ref="A1:G393"/>
  <sheetViews>
    <sheetView showGridLines="0" showRowColHeaders="0" topLeftCell="A283" zoomScaleNormal="100" workbookViewId="0">
      <selection activeCell="E386" sqref="E386"/>
    </sheetView>
  </sheetViews>
  <sheetFormatPr defaultColWidth="9.1796875" defaultRowHeight="14" x14ac:dyDescent="0.3"/>
  <cols>
    <col min="1" max="1" width="17.26953125" style="41" customWidth="1"/>
    <col min="2" max="2" width="1.453125" style="26" customWidth="1"/>
    <col min="3" max="3" width="6.81640625" style="26" customWidth="1"/>
    <col min="4" max="4" width="16.26953125" style="26" customWidth="1"/>
    <col min="5" max="5" width="21.453125" style="137" customWidth="1"/>
    <col min="6" max="6" width="8.54296875" style="26" customWidth="1"/>
    <col min="7" max="7" width="9.1796875" style="40" customWidth="1"/>
    <col min="8" max="16384" width="9.1796875" style="26"/>
  </cols>
  <sheetData>
    <row r="1" spans="1:7" ht="20.149999999999999" customHeight="1" x14ac:dyDescent="0.3">
      <c r="A1" s="26"/>
      <c r="B1" s="39"/>
      <c r="C1" s="39"/>
      <c r="D1" s="39"/>
      <c r="E1" s="45"/>
      <c r="F1" s="39"/>
      <c r="G1" s="26"/>
    </row>
    <row r="2" spans="1:7" ht="83.25" hidden="1" customHeight="1" x14ac:dyDescent="0.3">
      <c r="B2" s="42"/>
      <c r="C2" s="169" t="s">
        <v>31</v>
      </c>
      <c r="D2" s="169"/>
      <c r="E2" s="169"/>
      <c r="F2" s="169"/>
    </row>
    <row r="3" spans="1:7" ht="42" customHeight="1" x14ac:dyDescent="0.35">
      <c r="B3" s="42"/>
      <c r="C3" s="44"/>
      <c r="D3" s="43"/>
      <c r="E3" s="46"/>
      <c r="F3" s="43"/>
    </row>
    <row r="4" spans="1:7" ht="43" customHeight="1" x14ac:dyDescent="0.3">
      <c r="B4" s="42"/>
      <c r="C4" s="170" t="s">
        <v>73</v>
      </c>
      <c r="D4" s="170"/>
      <c r="E4" s="170"/>
      <c r="F4" s="170"/>
    </row>
    <row r="5" spans="1:7" ht="42" customHeight="1" x14ac:dyDescent="0.3">
      <c r="B5" s="42"/>
      <c r="C5" s="170"/>
      <c r="D5" s="170"/>
      <c r="E5" s="170"/>
      <c r="F5" s="170"/>
    </row>
    <row r="6" spans="1:7" ht="9" customHeight="1" x14ac:dyDescent="0.35">
      <c r="B6" s="42"/>
      <c r="C6" s="43"/>
      <c r="D6" s="43"/>
      <c r="E6" s="46"/>
      <c r="F6" s="43"/>
    </row>
    <row r="7" spans="1:7" ht="52" customHeight="1" x14ac:dyDescent="0.35">
      <c r="B7" s="42"/>
      <c r="C7" s="42"/>
      <c r="D7" s="91" t="s">
        <v>32</v>
      </c>
      <c r="E7" s="92" t="s">
        <v>67</v>
      </c>
      <c r="F7" s="43"/>
    </row>
    <row r="8" spans="1:7" ht="15.5" x14ac:dyDescent="0.35">
      <c r="B8" s="42"/>
      <c r="C8" s="42"/>
      <c r="D8" s="105">
        <f>'Cálculo da Média'!O5</f>
        <v>34546</v>
      </c>
      <c r="E8" s="126"/>
      <c r="F8" s="43"/>
    </row>
    <row r="9" spans="1:7" ht="15.5" x14ac:dyDescent="0.35">
      <c r="B9" s="42"/>
      <c r="C9" s="42"/>
      <c r="D9" s="105">
        <f>'Cálculo da Média'!O6</f>
        <v>34577</v>
      </c>
      <c r="E9" s="126"/>
      <c r="F9" s="43"/>
    </row>
    <row r="10" spans="1:7" ht="15.5" x14ac:dyDescent="0.35">
      <c r="B10" s="42"/>
      <c r="C10" s="42"/>
      <c r="D10" s="105">
        <f>'Cálculo da Média'!O7</f>
        <v>34607</v>
      </c>
      <c r="E10" s="126"/>
      <c r="F10" s="43"/>
    </row>
    <row r="11" spans="1:7" ht="15.5" x14ac:dyDescent="0.35">
      <c r="B11" s="42"/>
      <c r="C11" s="42"/>
      <c r="D11" s="105">
        <f>'Cálculo da Média'!O8</f>
        <v>34638</v>
      </c>
      <c r="E11" s="126"/>
      <c r="F11" s="43"/>
    </row>
    <row r="12" spans="1:7" ht="15.5" x14ac:dyDescent="0.35">
      <c r="B12" s="42"/>
      <c r="C12" s="42"/>
      <c r="D12" s="105">
        <f>'Cálculo da Média'!O9</f>
        <v>34668</v>
      </c>
      <c r="E12" s="126"/>
      <c r="F12" s="43"/>
    </row>
    <row r="13" spans="1:7" ht="15.5" x14ac:dyDescent="0.35">
      <c r="B13" s="42"/>
      <c r="C13" s="42"/>
      <c r="D13" s="105" t="str">
        <f>'Cálculo da Média'!O10</f>
        <v>13º 1994</v>
      </c>
      <c r="E13" s="126"/>
      <c r="F13" s="43"/>
    </row>
    <row r="14" spans="1:7" ht="15.5" x14ac:dyDescent="0.35">
      <c r="B14" s="42"/>
      <c r="C14" s="42"/>
      <c r="D14" s="105">
        <f>'Cálculo da Média'!O11</f>
        <v>34699</v>
      </c>
      <c r="E14" s="126"/>
      <c r="F14" s="43"/>
    </row>
    <row r="15" spans="1:7" ht="15.5" x14ac:dyDescent="0.35">
      <c r="B15" s="42"/>
      <c r="C15" s="42"/>
      <c r="D15" s="105">
        <f>'Cálculo da Média'!O12</f>
        <v>34730</v>
      </c>
      <c r="E15" s="126"/>
      <c r="F15" s="43"/>
    </row>
    <row r="16" spans="1:7" ht="15.5" x14ac:dyDescent="0.35">
      <c r="B16" s="42"/>
      <c r="C16" s="42"/>
      <c r="D16" s="105">
        <f>'Cálculo da Média'!O13</f>
        <v>34758</v>
      </c>
      <c r="E16" s="126"/>
      <c r="F16" s="43"/>
    </row>
    <row r="17" spans="2:6" ht="15.5" x14ac:dyDescent="0.35">
      <c r="B17" s="42"/>
      <c r="C17" s="42"/>
      <c r="D17" s="105">
        <f>'Cálculo da Média'!O14</f>
        <v>34789</v>
      </c>
      <c r="E17" s="126"/>
      <c r="F17" s="43"/>
    </row>
    <row r="18" spans="2:6" ht="15.5" x14ac:dyDescent="0.35">
      <c r="B18" s="42"/>
      <c r="C18" s="42"/>
      <c r="D18" s="105">
        <f>'Cálculo da Média'!O15</f>
        <v>34819</v>
      </c>
      <c r="E18" s="126"/>
      <c r="F18" s="43"/>
    </row>
    <row r="19" spans="2:6" ht="15.5" x14ac:dyDescent="0.35">
      <c r="B19" s="42"/>
      <c r="C19" s="42"/>
      <c r="D19" s="105">
        <f>'Cálculo da Média'!O16</f>
        <v>34850</v>
      </c>
      <c r="E19" s="126"/>
      <c r="F19" s="43"/>
    </row>
    <row r="20" spans="2:6" ht="15.5" x14ac:dyDescent="0.35">
      <c r="B20" s="42"/>
      <c r="C20" s="42"/>
      <c r="D20" s="105">
        <f>'Cálculo da Média'!O17</f>
        <v>34880</v>
      </c>
      <c r="E20" s="126"/>
      <c r="F20" s="43"/>
    </row>
    <row r="21" spans="2:6" ht="15.5" x14ac:dyDescent="0.35">
      <c r="B21" s="42"/>
      <c r="C21" s="42"/>
      <c r="D21" s="105">
        <f>'Cálculo da Média'!O18</f>
        <v>34911</v>
      </c>
      <c r="E21" s="126"/>
      <c r="F21" s="43"/>
    </row>
    <row r="22" spans="2:6" ht="15.5" x14ac:dyDescent="0.35">
      <c r="B22" s="42"/>
      <c r="C22" s="42"/>
      <c r="D22" s="105">
        <f>'Cálculo da Média'!O19</f>
        <v>34942</v>
      </c>
      <c r="E22" s="126"/>
      <c r="F22" s="43"/>
    </row>
    <row r="23" spans="2:6" ht="15.5" x14ac:dyDescent="0.35">
      <c r="B23" s="42"/>
      <c r="C23" s="42"/>
      <c r="D23" s="105">
        <f>'Cálculo da Média'!O20</f>
        <v>34972</v>
      </c>
      <c r="E23" s="126"/>
      <c r="F23" s="43"/>
    </row>
    <row r="24" spans="2:6" ht="15.5" x14ac:dyDescent="0.35">
      <c r="B24" s="42"/>
      <c r="C24" s="42"/>
      <c r="D24" s="105">
        <f>'Cálculo da Média'!O21</f>
        <v>35003</v>
      </c>
      <c r="E24" s="126"/>
      <c r="F24" s="43"/>
    </row>
    <row r="25" spans="2:6" ht="15.5" x14ac:dyDescent="0.35">
      <c r="B25" s="42"/>
      <c r="C25" s="42"/>
      <c r="D25" s="105">
        <f>'Cálculo da Média'!O22</f>
        <v>35033</v>
      </c>
      <c r="E25" s="126"/>
      <c r="F25" s="43"/>
    </row>
    <row r="26" spans="2:6" ht="15.5" x14ac:dyDescent="0.35">
      <c r="B26" s="42"/>
      <c r="C26" s="42"/>
      <c r="D26" s="105" t="str">
        <f>'Cálculo da Média'!O23</f>
        <v>13º 1995</v>
      </c>
      <c r="E26" s="126"/>
      <c r="F26" s="43"/>
    </row>
    <row r="27" spans="2:6" ht="15.5" x14ac:dyDescent="0.35">
      <c r="B27" s="42"/>
      <c r="C27" s="42"/>
      <c r="D27" s="105">
        <f>'Cálculo da Média'!O24</f>
        <v>35064</v>
      </c>
      <c r="E27" s="126"/>
      <c r="F27" s="43"/>
    </row>
    <row r="28" spans="2:6" ht="15.5" x14ac:dyDescent="0.35">
      <c r="B28" s="42"/>
      <c r="C28" s="42"/>
      <c r="D28" s="105">
        <f>'Cálculo da Média'!O25</f>
        <v>35095</v>
      </c>
      <c r="E28" s="126"/>
      <c r="F28" s="43"/>
    </row>
    <row r="29" spans="2:6" ht="15.5" x14ac:dyDescent="0.35">
      <c r="B29" s="42"/>
      <c r="C29" s="42"/>
      <c r="D29" s="105">
        <f>'Cálculo da Média'!O26</f>
        <v>35124</v>
      </c>
      <c r="E29" s="126"/>
      <c r="F29" s="43"/>
    </row>
    <row r="30" spans="2:6" ht="15.5" x14ac:dyDescent="0.35">
      <c r="B30" s="42"/>
      <c r="C30" s="42"/>
      <c r="D30" s="105">
        <f>'Cálculo da Média'!O27</f>
        <v>35155</v>
      </c>
      <c r="E30" s="126"/>
      <c r="F30" s="43"/>
    </row>
    <row r="31" spans="2:6" ht="15.5" x14ac:dyDescent="0.35">
      <c r="B31" s="42"/>
      <c r="C31" s="42"/>
      <c r="D31" s="105">
        <f>'Cálculo da Média'!O28</f>
        <v>35185</v>
      </c>
      <c r="E31" s="126"/>
      <c r="F31" s="43"/>
    </row>
    <row r="32" spans="2:6" ht="15.5" x14ac:dyDescent="0.35">
      <c r="B32" s="42"/>
      <c r="C32" s="42"/>
      <c r="D32" s="105">
        <f>'Cálculo da Média'!O29</f>
        <v>35216</v>
      </c>
      <c r="E32" s="126"/>
      <c r="F32" s="43"/>
    </row>
    <row r="33" spans="2:6" ht="15.5" x14ac:dyDescent="0.35">
      <c r="B33" s="42"/>
      <c r="C33" s="42"/>
      <c r="D33" s="105">
        <f>'Cálculo da Média'!O30</f>
        <v>35246</v>
      </c>
      <c r="E33" s="126"/>
      <c r="F33" s="43"/>
    </row>
    <row r="34" spans="2:6" ht="15.5" x14ac:dyDescent="0.35">
      <c r="B34" s="42"/>
      <c r="C34" s="42"/>
      <c r="D34" s="105">
        <f>'Cálculo da Média'!O31</f>
        <v>35277</v>
      </c>
      <c r="E34" s="126"/>
      <c r="F34" s="43"/>
    </row>
    <row r="35" spans="2:6" ht="15.5" x14ac:dyDescent="0.35">
      <c r="B35" s="42"/>
      <c r="C35" s="42"/>
      <c r="D35" s="105">
        <f>'Cálculo da Média'!O32</f>
        <v>35308</v>
      </c>
      <c r="E35" s="126"/>
      <c r="F35" s="43"/>
    </row>
    <row r="36" spans="2:6" ht="15.5" x14ac:dyDescent="0.35">
      <c r="B36" s="42"/>
      <c r="C36" s="42"/>
      <c r="D36" s="105">
        <f>'Cálculo da Média'!O33</f>
        <v>35338</v>
      </c>
      <c r="E36" s="126"/>
      <c r="F36" s="43"/>
    </row>
    <row r="37" spans="2:6" ht="15.5" x14ac:dyDescent="0.35">
      <c r="B37" s="42"/>
      <c r="C37" s="42"/>
      <c r="D37" s="105">
        <f>'Cálculo da Média'!O34</f>
        <v>35369</v>
      </c>
      <c r="E37" s="126"/>
      <c r="F37" s="43"/>
    </row>
    <row r="38" spans="2:6" ht="15.5" x14ac:dyDescent="0.35">
      <c r="B38" s="42"/>
      <c r="C38" s="42"/>
      <c r="D38" s="105">
        <f>'Cálculo da Média'!O35</f>
        <v>35399</v>
      </c>
      <c r="E38" s="126"/>
      <c r="F38" s="43"/>
    </row>
    <row r="39" spans="2:6" ht="15.5" x14ac:dyDescent="0.35">
      <c r="B39" s="42"/>
      <c r="C39" s="42"/>
      <c r="D39" s="105" t="str">
        <f>'Cálculo da Média'!O36</f>
        <v>13º 1996</v>
      </c>
      <c r="E39" s="126"/>
      <c r="F39" s="43"/>
    </row>
    <row r="40" spans="2:6" ht="15.5" x14ac:dyDescent="0.35">
      <c r="B40" s="42"/>
      <c r="C40" s="42"/>
      <c r="D40" s="105">
        <f>'Cálculo da Média'!O37</f>
        <v>35430</v>
      </c>
      <c r="E40" s="126"/>
      <c r="F40" s="43"/>
    </row>
    <row r="41" spans="2:6" ht="15.5" x14ac:dyDescent="0.35">
      <c r="B41" s="42"/>
      <c r="C41" s="42"/>
      <c r="D41" s="105">
        <f>'Cálculo da Média'!O38</f>
        <v>35461</v>
      </c>
      <c r="E41" s="126"/>
      <c r="F41" s="43"/>
    </row>
    <row r="42" spans="2:6" ht="15.5" x14ac:dyDescent="0.35">
      <c r="B42" s="42"/>
      <c r="C42" s="42"/>
      <c r="D42" s="105">
        <f>'Cálculo da Média'!O39</f>
        <v>35489</v>
      </c>
      <c r="E42" s="126"/>
      <c r="F42" s="43"/>
    </row>
    <row r="43" spans="2:6" ht="15.5" x14ac:dyDescent="0.35">
      <c r="B43" s="42"/>
      <c r="C43" s="42"/>
      <c r="D43" s="105">
        <f>'Cálculo da Média'!O40</f>
        <v>35520</v>
      </c>
      <c r="E43" s="126"/>
      <c r="F43" s="43"/>
    </row>
    <row r="44" spans="2:6" ht="15.5" x14ac:dyDescent="0.35">
      <c r="B44" s="42"/>
      <c r="C44" s="42"/>
      <c r="D44" s="105">
        <f>'Cálculo da Média'!O41</f>
        <v>35550</v>
      </c>
      <c r="E44" s="126"/>
      <c r="F44" s="43"/>
    </row>
    <row r="45" spans="2:6" ht="15.5" x14ac:dyDescent="0.35">
      <c r="B45" s="42"/>
      <c r="C45" s="42"/>
      <c r="D45" s="105">
        <f>'Cálculo da Média'!O42</f>
        <v>35581</v>
      </c>
      <c r="E45" s="126"/>
      <c r="F45" s="43"/>
    </row>
    <row r="46" spans="2:6" ht="15.5" x14ac:dyDescent="0.35">
      <c r="B46" s="42"/>
      <c r="C46" s="42"/>
      <c r="D46" s="105">
        <f>'Cálculo da Média'!O43</f>
        <v>35611</v>
      </c>
      <c r="E46" s="126"/>
      <c r="F46" s="43"/>
    </row>
    <row r="47" spans="2:6" ht="15.5" x14ac:dyDescent="0.35">
      <c r="B47" s="42"/>
      <c r="C47" s="42"/>
      <c r="D47" s="105">
        <f>'Cálculo da Média'!O44</f>
        <v>35642</v>
      </c>
      <c r="E47" s="126"/>
      <c r="F47" s="43"/>
    </row>
    <row r="48" spans="2:6" ht="15.5" x14ac:dyDescent="0.35">
      <c r="B48" s="42"/>
      <c r="C48" s="42"/>
      <c r="D48" s="105">
        <f>'Cálculo da Média'!O45</f>
        <v>35673</v>
      </c>
      <c r="E48" s="126"/>
      <c r="F48" s="43"/>
    </row>
    <row r="49" spans="2:6" ht="15.5" x14ac:dyDescent="0.35">
      <c r="B49" s="42"/>
      <c r="C49" s="42"/>
      <c r="D49" s="105">
        <f>'Cálculo da Média'!O46</f>
        <v>35703</v>
      </c>
      <c r="E49" s="126"/>
      <c r="F49" s="43"/>
    </row>
    <row r="50" spans="2:6" ht="15.5" x14ac:dyDescent="0.35">
      <c r="B50" s="42"/>
      <c r="C50" s="42"/>
      <c r="D50" s="105">
        <f>'Cálculo da Média'!O47</f>
        <v>35734</v>
      </c>
      <c r="E50" s="126"/>
      <c r="F50" s="43"/>
    </row>
    <row r="51" spans="2:6" ht="15.5" x14ac:dyDescent="0.35">
      <c r="B51" s="42"/>
      <c r="C51" s="42"/>
      <c r="D51" s="105">
        <f>'Cálculo da Média'!O48</f>
        <v>35764</v>
      </c>
      <c r="E51" s="126"/>
      <c r="F51" s="43"/>
    </row>
    <row r="52" spans="2:6" ht="15.5" x14ac:dyDescent="0.35">
      <c r="B52" s="42"/>
      <c r="C52" s="42"/>
      <c r="D52" s="105" t="str">
        <f>'Cálculo da Média'!O49</f>
        <v>13º 1997</v>
      </c>
      <c r="E52" s="126"/>
      <c r="F52" s="43"/>
    </row>
    <row r="53" spans="2:6" ht="15.5" x14ac:dyDescent="0.35">
      <c r="B53" s="42"/>
      <c r="C53" s="42"/>
      <c r="D53" s="105">
        <f>'Cálculo da Média'!O50</f>
        <v>35795</v>
      </c>
      <c r="E53" s="126"/>
      <c r="F53" s="43"/>
    </row>
    <row r="54" spans="2:6" ht="15.5" x14ac:dyDescent="0.35">
      <c r="B54" s="42"/>
      <c r="C54" s="42"/>
      <c r="D54" s="105">
        <f>'Cálculo da Média'!O51</f>
        <v>35826</v>
      </c>
      <c r="E54" s="126"/>
      <c r="F54" s="43"/>
    </row>
    <row r="55" spans="2:6" ht="15.5" x14ac:dyDescent="0.35">
      <c r="B55" s="42"/>
      <c r="C55" s="42"/>
      <c r="D55" s="105">
        <f>'Cálculo da Média'!O52</f>
        <v>35854</v>
      </c>
      <c r="E55" s="126"/>
      <c r="F55" s="43"/>
    </row>
    <row r="56" spans="2:6" ht="15.5" x14ac:dyDescent="0.35">
      <c r="B56" s="42"/>
      <c r="C56" s="42"/>
      <c r="D56" s="105">
        <f>'Cálculo da Média'!O53</f>
        <v>35885</v>
      </c>
      <c r="E56" s="126"/>
      <c r="F56" s="43"/>
    </row>
    <row r="57" spans="2:6" ht="15.5" x14ac:dyDescent="0.35">
      <c r="B57" s="42"/>
      <c r="C57" s="42"/>
      <c r="D57" s="105">
        <f>'Cálculo da Média'!O54</f>
        <v>35915</v>
      </c>
      <c r="E57" s="126"/>
      <c r="F57" s="43"/>
    </row>
    <row r="58" spans="2:6" ht="15.5" x14ac:dyDescent="0.35">
      <c r="B58" s="42"/>
      <c r="C58" s="42"/>
      <c r="D58" s="105">
        <f>'Cálculo da Média'!O55</f>
        <v>35946</v>
      </c>
      <c r="E58" s="126"/>
      <c r="F58" s="43"/>
    </row>
    <row r="59" spans="2:6" ht="15.5" x14ac:dyDescent="0.35">
      <c r="B59" s="42"/>
      <c r="C59" s="42"/>
      <c r="D59" s="105">
        <f>'Cálculo da Média'!O56</f>
        <v>35976</v>
      </c>
      <c r="E59" s="126"/>
      <c r="F59" s="43"/>
    </row>
    <row r="60" spans="2:6" ht="15.5" x14ac:dyDescent="0.35">
      <c r="B60" s="42"/>
      <c r="C60" s="42"/>
      <c r="D60" s="105">
        <f>'Cálculo da Média'!O57</f>
        <v>36007</v>
      </c>
      <c r="E60" s="126"/>
      <c r="F60" s="43"/>
    </row>
    <row r="61" spans="2:6" ht="15.5" x14ac:dyDescent="0.35">
      <c r="B61" s="42"/>
      <c r="C61" s="42"/>
      <c r="D61" s="105">
        <f>'Cálculo da Média'!O58</f>
        <v>36038</v>
      </c>
      <c r="E61" s="126"/>
      <c r="F61" s="43"/>
    </row>
    <row r="62" spans="2:6" ht="15.5" x14ac:dyDescent="0.35">
      <c r="B62" s="42"/>
      <c r="C62" s="42"/>
      <c r="D62" s="105">
        <f>'Cálculo da Média'!O59</f>
        <v>36068</v>
      </c>
      <c r="E62" s="126"/>
      <c r="F62" s="43"/>
    </row>
    <row r="63" spans="2:6" ht="15.5" x14ac:dyDescent="0.35">
      <c r="B63" s="42"/>
      <c r="C63" s="42"/>
      <c r="D63" s="105">
        <f>'Cálculo da Média'!O60</f>
        <v>36099</v>
      </c>
      <c r="E63" s="126"/>
      <c r="F63" s="43"/>
    </row>
    <row r="64" spans="2:6" ht="15.5" x14ac:dyDescent="0.35">
      <c r="B64" s="42"/>
      <c r="C64" s="42"/>
      <c r="D64" s="105">
        <f>'Cálculo da Média'!O61</f>
        <v>36129</v>
      </c>
      <c r="E64" s="126"/>
      <c r="F64" s="43"/>
    </row>
    <row r="65" spans="2:6" ht="15.5" x14ac:dyDescent="0.35">
      <c r="B65" s="42"/>
      <c r="C65" s="42"/>
      <c r="D65" s="105" t="str">
        <f>'Cálculo da Média'!O62</f>
        <v>13º 1998</v>
      </c>
      <c r="E65" s="126"/>
      <c r="F65" s="43"/>
    </row>
    <row r="66" spans="2:6" ht="15.5" x14ac:dyDescent="0.35">
      <c r="B66" s="42"/>
      <c r="C66" s="42"/>
      <c r="D66" s="105">
        <f>'Cálculo da Média'!O63</f>
        <v>36160</v>
      </c>
      <c r="E66" s="126"/>
      <c r="F66" s="43"/>
    </row>
    <row r="67" spans="2:6" ht="15.5" x14ac:dyDescent="0.35">
      <c r="B67" s="42"/>
      <c r="C67" s="42"/>
      <c r="D67" s="105">
        <f>'Cálculo da Média'!O64</f>
        <v>36191</v>
      </c>
      <c r="E67" s="126"/>
      <c r="F67" s="43"/>
    </row>
    <row r="68" spans="2:6" ht="15.5" x14ac:dyDescent="0.35">
      <c r="B68" s="42"/>
      <c r="C68" s="42"/>
      <c r="D68" s="105">
        <f>'Cálculo da Média'!O65</f>
        <v>36219</v>
      </c>
      <c r="E68" s="126"/>
      <c r="F68" s="43"/>
    </row>
    <row r="69" spans="2:6" ht="15.5" x14ac:dyDescent="0.35">
      <c r="B69" s="42"/>
      <c r="C69" s="42"/>
      <c r="D69" s="105">
        <f>'Cálculo da Média'!O66</f>
        <v>36250</v>
      </c>
      <c r="E69" s="126"/>
      <c r="F69" s="43"/>
    </row>
    <row r="70" spans="2:6" ht="15.5" x14ac:dyDescent="0.35">
      <c r="B70" s="42"/>
      <c r="C70" s="42"/>
      <c r="D70" s="105">
        <f>'Cálculo da Média'!O67</f>
        <v>36280</v>
      </c>
      <c r="E70" s="126"/>
      <c r="F70" s="43"/>
    </row>
    <row r="71" spans="2:6" ht="15.5" x14ac:dyDescent="0.35">
      <c r="B71" s="42"/>
      <c r="C71" s="42"/>
      <c r="D71" s="105">
        <f>'Cálculo da Média'!O68</f>
        <v>36311</v>
      </c>
      <c r="E71" s="126"/>
      <c r="F71" s="43"/>
    </row>
    <row r="72" spans="2:6" ht="15.5" x14ac:dyDescent="0.35">
      <c r="B72" s="42"/>
      <c r="C72" s="42"/>
      <c r="D72" s="105">
        <f>'Cálculo da Média'!O69</f>
        <v>36341</v>
      </c>
      <c r="E72" s="126"/>
      <c r="F72" s="43"/>
    </row>
    <row r="73" spans="2:6" ht="15.5" x14ac:dyDescent="0.35">
      <c r="B73" s="42"/>
      <c r="C73" s="42"/>
      <c r="D73" s="105">
        <f>'Cálculo da Média'!O70</f>
        <v>36372</v>
      </c>
      <c r="E73" s="126"/>
      <c r="F73" s="43"/>
    </row>
    <row r="74" spans="2:6" ht="15.5" x14ac:dyDescent="0.35">
      <c r="B74" s="42"/>
      <c r="C74" s="42"/>
      <c r="D74" s="105">
        <f>'Cálculo da Média'!O71</f>
        <v>36403</v>
      </c>
      <c r="E74" s="126"/>
      <c r="F74" s="43"/>
    </row>
    <row r="75" spans="2:6" ht="15.5" x14ac:dyDescent="0.35">
      <c r="B75" s="42"/>
      <c r="C75" s="42"/>
      <c r="D75" s="105">
        <f>'Cálculo da Média'!O72</f>
        <v>36433</v>
      </c>
      <c r="E75" s="126"/>
      <c r="F75" s="43"/>
    </row>
    <row r="76" spans="2:6" ht="15.5" x14ac:dyDescent="0.35">
      <c r="B76" s="42"/>
      <c r="C76" s="42"/>
      <c r="D76" s="105">
        <f>'Cálculo da Média'!O73</f>
        <v>36464</v>
      </c>
      <c r="E76" s="126"/>
      <c r="F76" s="43"/>
    </row>
    <row r="77" spans="2:6" ht="15.5" x14ac:dyDescent="0.35">
      <c r="B77" s="42"/>
      <c r="C77" s="42"/>
      <c r="D77" s="105">
        <f>'Cálculo da Média'!O74</f>
        <v>36494</v>
      </c>
      <c r="E77" s="126"/>
      <c r="F77" s="43"/>
    </row>
    <row r="78" spans="2:6" ht="15.5" x14ac:dyDescent="0.35">
      <c r="B78" s="42"/>
      <c r="C78" s="42"/>
      <c r="D78" s="105" t="str">
        <f>'Cálculo da Média'!O75</f>
        <v>13º 1999</v>
      </c>
      <c r="E78" s="126"/>
      <c r="F78" s="43"/>
    </row>
    <row r="79" spans="2:6" ht="15.5" x14ac:dyDescent="0.35">
      <c r="B79" s="42"/>
      <c r="C79" s="42"/>
      <c r="D79" s="105">
        <f>'Cálculo da Média'!O76</f>
        <v>36525</v>
      </c>
      <c r="E79" s="126"/>
      <c r="F79" s="43"/>
    </row>
    <row r="80" spans="2:6" ht="15.5" x14ac:dyDescent="0.35">
      <c r="B80" s="42"/>
      <c r="C80" s="42"/>
      <c r="D80" s="105">
        <f>'Cálculo da Média'!O77</f>
        <v>36556</v>
      </c>
      <c r="E80" s="126"/>
      <c r="F80" s="43"/>
    </row>
    <row r="81" spans="2:6" ht="15.5" x14ac:dyDescent="0.35">
      <c r="B81" s="42"/>
      <c r="C81" s="42"/>
      <c r="D81" s="105">
        <f>'Cálculo da Média'!O78</f>
        <v>36585</v>
      </c>
      <c r="E81" s="126"/>
      <c r="F81" s="43"/>
    </row>
    <row r="82" spans="2:6" ht="15.5" x14ac:dyDescent="0.35">
      <c r="B82" s="42"/>
      <c r="C82" s="42"/>
      <c r="D82" s="105">
        <f>'Cálculo da Média'!O79</f>
        <v>36616</v>
      </c>
      <c r="E82" s="126"/>
      <c r="F82" s="43"/>
    </row>
    <row r="83" spans="2:6" ht="15.5" x14ac:dyDescent="0.35">
      <c r="B83" s="42"/>
      <c r="C83" s="42"/>
      <c r="D83" s="105">
        <f>'Cálculo da Média'!O80</f>
        <v>36646</v>
      </c>
      <c r="E83" s="126"/>
      <c r="F83" s="43"/>
    </row>
    <row r="84" spans="2:6" ht="15.5" x14ac:dyDescent="0.35">
      <c r="B84" s="42"/>
      <c r="C84" s="42"/>
      <c r="D84" s="105">
        <f>'Cálculo da Média'!O81</f>
        <v>36677</v>
      </c>
      <c r="E84" s="126"/>
      <c r="F84" s="43"/>
    </row>
    <row r="85" spans="2:6" ht="15.5" x14ac:dyDescent="0.35">
      <c r="B85" s="42"/>
      <c r="C85" s="42"/>
      <c r="D85" s="105">
        <f>'Cálculo da Média'!O82</f>
        <v>36707</v>
      </c>
      <c r="E85" s="126"/>
      <c r="F85" s="43"/>
    </row>
    <row r="86" spans="2:6" ht="15.5" x14ac:dyDescent="0.35">
      <c r="B86" s="42"/>
      <c r="C86" s="42"/>
      <c r="D86" s="105">
        <f>'Cálculo da Média'!O83</f>
        <v>36738</v>
      </c>
      <c r="E86" s="126"/>
      <c r="F86" s="43"/>
    </row>
    <row r="87" spans="2:6" ht="15.5" x14ac:dyDescent="0.35">
      <c r="B87" s="42"/>
      <c r="C87" s="42"/>
      <c r="D87" s="105">
        <f>'Cálculo da Média'!O84</f>
        <v>36769</v>
      </c>
      <c r="E87" s="126"/>
      <c r="F87" s="43"/>
    </row>
    <row r="88" spans="2:6" ht="15.5" x14ac:dyDescent="0.35">
      <c r="B88" s="42"/>
      <c r="C88" s="42"/>
      <c r="D88" s="105">
        <f>'Cálculo da Média'!O85</f>
        <v>36799</v>
      </c>
      <c r="E88" s="126"/>
      <c r="F88" s="43"/>
    </row>
    <row r="89" spans="2:6" ht="15.5" x14ac:dyDescent="0.35">
      <c r="B89" s="42"/>
      <c r="C89" s="42"/>
      <c r="D89" s="105">
        <f>'Cálculo da Média'!O86</f>
        <v>36830</v>
      </c>
      <c r="E89" s="126"/>
      <c r="F89" s="43"/>
    </row>
    <row r="90" spans="2:6" ht="15.5" x14ac:dyDescent="0.35">
      <c r="B90" s="42"/>
      <c r="C90" s="42"/>
      <c r="D90" s="105">
        <f>'Cálculo da Média'!O87</f>
        <v>36860</v>
      </c>
      <c r="E90" s="126"/>
      <c r="F90" s="43"/>
    </row>
    <row r="91" spans="2:6" ht="15.5" x14ac:dyDescent="0.35">
      <c r="B91" s="42"/>
      <c r="C91" s="42"/>
      <c r="D91" s="105" t="str">
        <f>'Cálculo da Média'!O88</f>
        <v>13º 2000</v>
      </c>
      <c r="E91" s="126"/>
      <c r="F91" s="43"/>
    </row>
    <row r="92" spans="2:6" ht="15.5" x14ac:dyDescent="0.35">
      <c r="B92" s="42"/>
      <c r="C92" s="42"/>
      <c r="D92" s="105">
        <f>'Cálculo da Média'!O89</f>
        <v>36891</v>
      </c>
      <c r="E92" s="126"/>
      <c r="F92" s="43"/>
    </row>
    <row r="93" spans="2:6" ht="15.5" x14ac:dyDescent="0.35">
      <c r="B93" s="42"/>
      <c r="C93" s="42"/>
      <c r="D93" s="105">
        <f>'Cálculo da Média'!O90</f>
        <v>36922</v>
      </c>
      <c r="E93" s="126"/>
      <c r="F93" s="43"/>
    </row>
    <row r="94" spans="2:6" ht="15.5" x14ac:dyDescent="0.35">
      <c r="B94" s="42"/>
      <c r="C94" s="42"/>
      <c r="D94" s="105">
        <f>'Cálculo da Média'!O91</f>
        <v>36950</v>
      </c>
      <c r="E94" s="126"/>
      <c r="F94" s="43"/>
    </row>
    <row r="95" spans="2:6" ht="15.5" x14ac:dyDescent="0.35">
      <c r="B95" s="42"/>
      <c r="C95" s="42"/>
      <c r="D95" s="105">
        <f>'Cálculo da Média'!O92</f>
        <v>36981</v>
      </c>
      <c r="E95" s="126"/>
      <c r="F95" s="43"/>
    </row>
    <row r="96" spans="2:6" ht="15.5" x14ac:dyDescent="0.35">
      <c r="B96" s="42"/>
      <c r="C96" s="42"/>
      <c r="D96" s="105">
        <f>'Cálculo da Média'!O93</f>
        <v>37011</v>
      </c>
      <c r="E96" s="126"/>
      <c r="F96" s="43"/>
    </row>
    <row r="97" spans="2:6" ht="15.5" x14ac:dyDescent="0.35">
      <c r="B97" s="42"/>
      <c r="C97" s="42"/>
      <c r="D97" s="105">
        <f>'Cálculo da Média'!O94</f>
        <v>37042</v>
      </c>
      <c r="E97" s="126"/>
      <c r="F97" s="43"/>
    </row>
    <row r="98" spans="2:6" ht="15.5" x14ac:dyDescent="0.35">
      <c r="B98" s="42"/>
      <c r="C98" s="42"/>
      <c r="D98" s="105">
        <f>'Cálculo da Média'!O95</f>
        <v>37072</v>
      </c>
      <c r="E98" s="126"/>
      <c r="F98" s="43"/>
    </row>
    <row r="99" spans="2:6" ht="15.5" x14ac:dyDescent="0.35">
      <c r="B99" s="42"/>
      <c r="C99" s="42"/>
      <c r="D99" s="105">
        <f>'Cálculo da Média'!O96</f>
        <v>37103</v>
      </c>
      <c r="E99" s="126"/>
      <c r="F99" s="43"/>
    </row>
    <row r="100" spans="2:6" ht="15.5" x14ac:dyDescent="0.35">
      <c r="B100" s="42"/>
      <c r="C100" s="42"/>
      <c r="D100" s="105">
        <f>'Cálculo da Média'!O97</f>
        <v>37134</v>
      </c>
      <c r="E100" s="126"/>
      <c r="F100" s="43"/>
    </row>
    <row r="101" spans="2:6" ht="15.5" x14ac:dyDescent="0.35">
      <c r="B101" s="42"/>
      <c r="C101" s="42"/>
      <c r="D101" s="105">
        <f>'Cálculo da Média'!O98</f>
        <v>37164</v>
      </c>
      <c r="E101" s="126"/>
      <c r="F101" s="43"/>
    </row>
    <row r="102" spans="2:6" ht="15.5" x14ac:dyDescent="0.35">
      <c r="B102" s="42"/>
      <c r="C102" s="42"/>
      <c r="D102" s="105">
        <f>'Cálculo da Média'!O99</f>
        <v>37195</v>
      </c>
      <c r="E102" s="126"/>
      <c r="F102" s="43"/>
    </row>
    <row r="103" spans="2:6" ht="15.5" x14ac:dyDescent="0.35">
      <c r="B103" s="42"/>
      <c r="C103" s="42"/>
      <c r="D103" s="105">
        <f>'Cálculo da Média'!O100</f>
        <v>37225</v>
      </c>
      <c r="E103" s="126"/>
      <c r="F103" s="43"/>
    </row>
    <row r="104" spans="2:6" ht="15.5" x14ac:dyDescent="0.35">
      <c r="B104" s="42"/>
      <c r="C104" s="42"/>
      <c r="D104" s="105" t="str">
        <f>'Cálculo da Média'!O101</f>
        <v>13º 2001</v>
      </c>
      <c r="E104" s="126"/>
      <c r="F104" s="43"/>
    </row>
    <row r="105" spans="2:6" ht="15.5" x14ac:dyDescent="0.35">
      <c r="B105" s="42"/>
      <c r="C105" s="42"/>
      <c r="D105" s="105">
        <f>'Cálculo da Média'!O102</f>
        <v>37256</v>
      </c>
      <c r="E105" s="126"/>
      <c r="F105" s="43"/>
    </row>
    <row r="106" spans="2:6" ht="15.5" x14ac:dyDescent="0.35">
      <c r="B106" s="42"/>
      <c r="C106" s="42"/>
      <c r="D106" s="105">
        <f>'Cálculo da Média'!O103</f>
        <v>37287</v>
      </c>
      <c r="E106" s="126"/>
      <c r="F106" s="43"/>
    </row>
    <row r="107" spans="2:6" ht="15.5" x14ac:dyDescent="0.35">
      <c r="B107" s="42"/>
      <c r="C107" s="42"/>
      <c r="D107" s="105">
        <f>'Cálculo da Média'!O104</f>
        <v>37315</v>
      </c>
      <c r="E107" s="126"/>
      <c r="F107" s="43"/>
    </row>
    <row r="108" spans="2:6" ht="15.5" x14ac:dyDescent="0.35">
      <c r="B108" s="42"/>
      <c r="C108" s="42"/>
      <c r="D108" s="105">
        <f>'Cálculo da Média'!O105</f>
        <v>37346</v>
      </c>
      <c r="E108" s="126"/>
      <c r="F108" s="43"/>
    </row>
    <row r="109" spans="2:6" ht="15.5" x14ac:dyDescent="0.35">
      <c r="B109" s="42"/>
      <c r="C109" s="42"/>
      <c r="D109" s="105">
        <f>'Cálculo da Média'!O106</f>
        <v>37376</v>
      </c>
      <c r="E109" s="126"/>
      <c r="F109" s="43"/>
    </row>
    <row r="110" spans="2:6" ht="15.5" x14ac:dyDescent="0.35">
      <c r="B110" s="42"/>
      <c r="C110" s="42"/>
      <c r="D110" s="105">
        <f>'Cálculo da Média'!O107</f>
        <v>37407</v>
      </c>
      <c r="E110" s="126"/>
      <c r="F110" s="43"/>
    </row>
    <row r="111" spans="2:6" ht="15.5" x14ac:dyDescent="0.35">
      <c r="B111" s="42"/>
      <c r="C111" s="42"/>
      <c r="D111" s="105">
        <f>'Cálculo da Média'!O108</f>
        <v>37437</v>
      </c>
      <c r="E111" s="126"/>
      <c r="F111" s="43"/>
    </row>
    <row r="112" spans="2:6" ht="15.5" x14ac:dyDescent="0.35">
      <c r="B112" s="42"/>
      <c r="C112" s="42"/>
      <c r="D112" s="105">
        <f>'Cálculo da Média'!O109</f>
        <v>37468</v>
      </c>
      <c r="E112" s="126"/>
      <c r="F112" s="43"/>
    </row>
    <row r="113" spans="2:6" ht="15.5" x14ac:dyDescent="0.35">
      <c r="B113" s="42"/>
      <c r="C113" s="42"/>
      <c r="D113" s="105">
        <f>'Cálculo da Média'!O110</f>
        <v>37499</v>
      </c>
      <c r="E113" s="126"/>
      <c r="F113" s="43"/>
    </row>
    <row r="114" spans="2:6" ht="15.5" x14ac:dyDescent="0.35">
      <c r="B114" s="42"/>
      <c r="C114" s="42"/>
      <c r="D114" s="105">
        <f>'Cálculo da Média'!O111</f>
        <v>37529</v>
      </c>
      <c r="E114" s="126"/>
      <c r="F114" s="43"/>
    </row>
    <row r="115" spans="2:6" ht="15.5" x14ac:dyDescent="0.35">
      <c r="B115" s="42"/>
      <c r="C115" s="42"/>
      <c r="D115" s="105">
        <f>'Cálculo da Média'!O112</f>
        <v>37560</v>
      </c>
      <c r="E115" s="126"/>
      <c r="F115" s="43"/>
    </row>
    <row r="116" spans="2:6" ht="15.5" x14ac:dyDescent="0.35">
      <c r="B116" s="42"/>
      <c r="C116" s="42"/>
      <c r="D116" s="105">
        <f>'Cálculo da Média'!O113</f>
        <v>37590</v>
      </c>
      <c r="E116" s="126"/>
      <c r="F116" s="43"/>
    </row>
    <row r="117" spans="2:6" ht="15.5" x14ac:dyDescent="0.35">
      <c r="B117" s="42"/>
      <c r="C117" s="42"/>
      <c r="D117" s="105" t="str">
        <f>'Cálculo da Média'!O114</f>
        <v>13º 2002</v>
      </c>
      <c r="E117" s="126"/>
      <c r="F117" s="43"/>
    </row>
    <row r="118" spans="2:6" ht="15.5" x14ac:dyDescent="0.35">
      <c r="B118" s="42"/>
      <c r="C118" s="42"/>
      <c r="D118" s="105">
        <f>'Cálculo da Média'!O115</f>
        <v>37621</v>
      </c>
      <c r="E118" s="126"/>
      <c r="F118" s="43"/>
    </row>
    <row r="119" spans="2:6" ht="15.5" x14ac:dyDescent="0.35">
      <c r="B119" s="42"/>
      <c r="C119" s="42"/>
      <c r="D119" s="105">
        <f>'Cálculo da Média'!O116</f>
        <v>37652</v>
      </c>
      <c r="E119" s="126"/>
      <c r="F119" s="43"/>
    </row>
    <row r="120" spans="2:6" ht="15.5" x14ac:dyDescent="0.35">
      <c r="B120" s="42"/>
      <c r="C120" s="42"/>
      <c r="D120" s="105">
        <f>'Cálculo da Média'!O117</f>
        <v>37680</v>
      </c>
      <c r="E120" s="126"/>
      <c r="F120" s="43"/>
    </row>
    <row r="121" spans="2:6" ht="15.5" x14ac:dyDescent="0.35">
      <c r="B121" s="42"/>
      <c r="C121" s="42"/>
      <c r="D121" s="105">
        <f>'Cálculo da Média'!O118</f>
        <v>37711</v>
      </c>
      <c r="E121" s="126"/>
      <c r="F121" s="43"/>
    </row>
    <row r="122" spans="2:6" ht="15.5" x14ac:dyDescent="0.35">
      <c r="B122" s="42"/>
      <c r="C122" s="42"/>
      <c r="D122" s="105">
        <f>'Cálculo da Média'!O119</f>
        <v>37741</v>
      </c>
      <c r="E122" s="126"/>
      <c r="F122" s="43"/>
    </row>
    <row r="123" spans="2:6" ht="15.5" x14ac:dyDescent="0.35">
      <c r="B123" s="42"/>
      <c r="C123" s="42"/>
      <c r="D123" s="105">
        <f>'Cálculo da Média'!O120</f>
        <v>37772</v>
      </c>
      <c r="E123" s="126"/>
      <c r="F123" s="43"/>
    </row>
    <row r="124" spans="2:6" ht="15.5" x14ac:dyDescent="0.35">
      <c r="B124" s="42"/>
      <c r="C124" s="42"/>
      <c r="D124" s="105">
        <f>'Cálculo da Média'!O121</f>
        <v>37802</v>
      </c>
      <c r="E124" s="126"/>
      <c r="F124" s="43"/>
    </row>
    <row r="125" spans="2:6" ht="15.5" x14ac:dyDescent="0.35">
      <c r="B125" s="42"/>
      <c r="C125" s="42"/>
      <c r="D125" s="105">
        <f>'Cálculo da Média'!O122</f>
        <v>37833</v>
      </c>
      <c r="E125" s="126"/>
      <c r="F125" s="43"/>
    </row>
    <row r="126" spans="2:6" ht="15.5" x14ac:dyDescent="0.35">
      <c r="B126" s="42"/>
      <c r="C126" s="42"/>
      <c r="D126" s="105">
        <f>'Cálculo da Média'!O123</f>
        <v>37864</v>
      </c>
      <c r="E126" s="126"/>
      <c r="F126" s="43"/>
    </row>
    <row r="127" spans="2:6" ht="15.5" x14ac:dyDescent="0.35">
      <c r="B127" s="42"/>
      <c r="C127" s="42"/>
      <c r="D127" s="105">
        <f>'Cálculo da Média'!O124</f>
        <v>37894</v>
      </c>
      <c r="E127" s="126"/>
      <c r="F127" s="43"/>
    </row>
    <row r="128" spans="2:6" ht="15.5" x14ac:dyDescent="0.35">
      <c r="B128" s="42"/>
      <c r="C128" s="42"/>
      <c r="D128" s="105">
        <f>'Cálculo da Média'!O125</f>
        <v>37925</v>
      </c>
      <c r="E128" s="126"/>
      <c r="F128" s="43"/>
    </row>
    <row r="129" spans="2:6" ht="15.5" x14ac:dyDescent="0.35">
      <c r="B129" s="42"/>
      <c r="C129" s="42"/>
      <c r="D129" s="105">
        <f>'Cálculo da Média'!O126</f>
        <v>37955</v>
      </c>
      <c r="E129" s="126"/>
      <c r="F129" s="43"/>
    </row>
    <row r="130" spans="2:6" ht="15.5" x14ac:dyDescent="0.35">
      <c r="B130" s="42"/>
      <c r="C130" s="42"/>
      <c r="D130" s="105" t="str">
        <f>'Cálculo da Média'!O127</f>
        <v>13º 2003</v>
      </c>
      <c r="E130" s="126"/>
      <c r="F130" s="43"/>
    </row>
    <row r="131" spans="2:6" ht="15.5" x14ac:dyDescent="0.35">
      <c r="B131" s="42"/>
      <c r="C131" s="42"/>
      <c r="D131" s="105">
        <f>'Cálculo da Média'!O128</f>
        <v>37986</v>
      </c>
      <c r="E131" s="126"/>
      <c r="F131" s="43"/>
    </row>
    <row r="132" spans="2:6" ht="15.5" x14ac:dyDescent="0.35">
      <c r="B132" s="42"/>
      <c r="C132" s="42"/>
      <c r="D132" s="105">
        <f>'Cálculo da Média'!O129</f>
        <v>38017</v>
      </c>
      <c r="E132" s="126"/>
      <c r="F132" s="43"/>
    </row>
    <row r="133" spans="2:6" ht="15.5" x14ac:dyDescent="0.35">
      <c r="B133" s="42"/>
      <c r="C133" s="42"/>
      <c r="D133" s="105">
        <f>'Cálculo da Média'!O130</f>
        <v>38046</v>
      </c>
      <c r="E133" s="126"/>
      <c r="F133" s="43"/>
    </row>
    <row r="134" spans="2:6" ht="15.5" x14ac:dyDescent="0.35">
      <c r="B134" s="42"/>
      <c r="C134" s="42"/>
      <c r="D134" s="105">
        <f>'Cálculo da Média'!O131</f>
        <v>38077</v>
      </c>
      <c r="E134" s="126"/>
      <c r="F134" s="43"/>
    </row>
    <row r="135" spans="2:6" ht="15.5" x14ac:dyDescent="0.35">
      <c r="B135" s="42"/>
      <c r="C135" s="42"/>
      <c r="D135" s="105">
        <f>'Cálculo da Média'!O132</f>
        <v>38107</v>
      </c>
      <c r="E135" s="126"/>
      <c r="F135" s="43"/>
    </row>
    <row r="136" spans="2:6" ht="15.5" x14ac:dyDescent="0.35">
      <c r="B136" s="42"/>
      <c r="C136" s="42"/>
      <c r="D136" s="105">
        <f>'Cálculo da Média'!O133</f>
        <v>38138</v>
      </c>
      <c r="E136" s="126"/>
      <c r="F136" s="43"/>
    </row>
    <row r="137" spans="2:6" ht="15.5" x14ac:dyDescent="0.35">
      <c r="B137" s="42"/>
      <c r="C137" s="42"/>
      <c r="D137" s="105">
        <f>'Cálculo da Média'!O134</f>
        <v>38168</v>
      </c>
      <c r="E137" s="126"/>
      <c r="F137" s="43"/>
    </row>
    <row r="138" spans="2:6" ht="15.5" x14ac:dyDescent="0.35">
      <c r="B138" s="42"/>
      <c r="C138" s="42"/>
      <c r="D138" s="105">
        <f>'Cálculo da Média'!O135</f>
        <v>38199</v>
      </c>
      <c r="E138" s="126"/>
      <c r="F138" s="43"/>
    </row>
    <row r="139" spans="2:6" ht="15.5" x14ac:dyDescent="0.35">
      <c r="B139" s="42"/>
      <c r="C139" s="42"/>
      <c r="D139" s="105">
        <f>'Cálculo da Média'!O136</f>
        <v>38230</v>
      </c>
      <c r="E139" s="126"/>
      <c r="F139" s="43"/>
    </row>
    <row r="140" spans="2:6" ht="15.5" x14ac:dyDescent="0.35">
      <c r="B140" s="42"/>
      <c r="C140" s="42"/>
      <c r="D140" s="105">
        <f>'Cálculo da Média'!O137</f>
        <v>38260</v>
      </c>
      <c r="E140" s="126"/>
      <c r="F140" s="43"/>
    </row>
    <row r="141" spans="2:6" ht="15.5" x14ac:dyDescent="0.35">
      <c r="B141" s="42"/>
      <c r="C141" s="42"/>
      <c r="D141" s="105">
        <f>'Cálculo da Média'!O138</f>
        <v>38291</v>
      </c>
      <c r="E141" s="126"/>
      <c r="F141" s="43"/>
    </row>
    <row r="142" spans="2:6" ht="15.5" x14ac:dyDescent="0.35">
      <c r="B142" s="42"/>
      <c r="C142" s="42"/>
      <c r="D142" s="105">
        <f>'Cálculo da Média'!O139</f>
        <v>38321</v>
      </c>
      <c r="E142" s="126"/>
      <c r="F142" s="43"/>
    </row>
    <row r="143" spans="2:6" ht="15.5" x14ac:dyDescent="0.35">
      <c r="B143" s="42"/>
      <c r="C143" s="42"/>
      <c r="D143" s="105" t="str">
        <f>'Cálculo da Média'!O140</f>
        <v>13º 2004</v>
      </c>
      <c r="E143" s="126"/>
      <c r="F143" s="43"/>
    </row>
    <row r="144" spans="2:6" ht="15.5" x14ac:dyDescent="0.35">
      <c r="B144" s="42"/>
      <c r="C144" s="42"/>
      <c r="D144" s="105">
        <f>'Cálculo da Média'!O141</f>
        <v>38352</v>
      </c>
      <c r="E144" s="126"/>
      <c r="F144" s="43"/>
    </row>
    <row r="145" spans="2:6" ht="15.5" x14ac:dyDescent="0.35">
      <c r="B145" s="42"/>
      <c r="C145" s="42"/>
      <c r="D145" s="105">
        <f>'Cálculo da Média'!O142</f>
        <v>38383</v>
      </c>
      <c r="E145" s="126"/>
      <c r="F145" s="43"/>
    </row>
    <row r="146" spans="2:6" ht="15.5" x14ac:dyDescent="0.35">
      <c r="B146" s="42"/>
      <c r="C146" s="42"/>
      <c r="D146" s="105">
        <f>'Cálculo da Média'!O143</f>
        <v>38411</v>
      </c>
      <c r="E146" s="126"/>
      <c r="F146" s="43"/>
    </row>
    <row r="147" spans="2:6" ht="15.5" x14ac:dyDescent="0.35">
      <c r="B147" s="42"/>
      <c r="C147" s="42"/>
      <c r="D147" s="105">
        <f>'Cálculo da Média'!O144</f>
        <v>38442</v>
      </c>
      <c r="E147" s="126"/>
      <c r="F147" s="43"/>
    </row>
    <row r="148" spans="2:6" ht="15.5" x14ac:dyDescent="0.35">
      <c r="B148" s="42"/>
      <c r="C148" s="42"/>
      <c r="D148" s="105">
        <f>'Cálculo da Média'!O145</f>
        <v>38472</v>
      </c>
      <c r="E148" s="126"/>
      <c r="F148" s="43"/>
    </row>
    <row r="149" spans="2:6" ht="15.5" x14ac:dyDescent="0.35">
      <c r="B149" s="42"/>
      <c r="C149" s="42"/>
      <c r="D149" s="105">
        <f>'Cálculo da Média'!O146</f>
        <v>38503</v>
      </c>
      <c r="E149" s="126"/>
      <c r="F149" s="43"/>
    </row>
    <row r="150" spans="2:6" ht="15.5" x14ac:dyDescent="0.35">
      <c r="B150" s="42"/>
      <c r="C150" s="42"/>
      <c r="D150" s="105">
        <f>'Cálculo da Média'!O147</f>
        <v>38533</v>
      </c>
      <c r="E150" s="126"/>
      <c r="F150" s="43"/>
    </row>
    <row r="151" spans="2:6" ht="15.5" x14ac:dyDescent="0.35">
      <c r="B151" s="42"/>
      <c r="C151" s="42"/>
      <c r="D151" s="105">
        <f>'Cálculo da Média'!O148</f>
        <v>38564</v>
      </c>
      <c r="E151" s="126"/>
      <c r="F151" s="43"/>
    </row>
    <row r="152" spans="2:6" ht="15.5" x14ac:dyDescent="0.35">
      <c r="B152" s="42"/>
      <c r="C152" s="42"/>
      <c r="D152" s="105">
        <f>'Cálculo da Média'!O149</f>
        <v>38595</v>
      </c>
      <c r="E152" s="126"/>
      <c r="F152" s="43"/>
    </row>
    <row r="153" spans="2:6" ht="15.5" x14ac:dyDescent="0.35">
      <c r="B153" s="42"/>
      <c r="C153" s="42"/>
      <c r="D153" s="105">
        <f>'Cálculo da Média'!O150</f>
        <v>38625</v>
      </c>
      <c r="E153" s="126"/>
      <c r="F153" s="43"/>
    </row>
    <row r="154" spans="2:6" ht="15.5" x14ac:dyDescent="0.35">
      <c r="B154" s="42"/>
      <c r="C154" s="42"/>
      <c r="D154" s="105">
        <f>'Cálculo da Média'!O151</f>
        <v>38656</v>
      </c>
      <c r="E154" s="126"/>
      <c r="F154" s="43"/>
    </row>
    <row r="155" spans="2:6" ht="15.5" x14ac:dyDescent="0.35">
      <c r="B155" s="42"/>
      <c r="C155" s="42"/>
      <c r="D155" s="105">
        <f>'Cálculo da Média'!O152</f>
        <v>38686</v>
      </c>
      <c r="E155" s="126"/>
      <c r="F155" s="43"/>
    </row>
    <row r="156" spans="2:6" ht="15.5" x14ac:dyDescent="0.35">
      <c r="B156" s="42"/>
      <c r="C156" s="42"/>
      <c r="D156" s="105" t="str">
        <f>'Cálculo da Média'!O153</f>
        <v>13º 2005</v>
      </c>
      <c r="E156" s="126"/>
      <c r="F156" s="43"/>
    </row>
    <row r="157" spans="2:6" ht="15.5" x14ac:dyDescent="0.35">
      <c r="B157" s="42"/>
      <c r="C157" s="42"/>
      <c r="D157" s="105">
        <f>'Cálculo da Média'!O154</f>
        <v>38717</v>
      </c>
      <c r="E157" s="126"/>
      <c r="F157" s="43"/>
    </row>
    <row r="158" spans="2:6" ht="15.5" x14ac:dyDescent="0.35">
      <c r="B158" s="42"/>
      <c r="C158" s="42"/>
      <c r="D158" s="105">
        <f>'Cálculo da Média'!O155</f>
        <v>38748</v>
      </c>
      <c r="E158" s="126"/>
      <c r="F158" s="43"/>
    </row>
    <row r="159" spans="2:6" ht="15.5" x14ac:dyDescent="0.35">
      <c r="B159" s="42"/>
      <c r="C159" s="42"/>
      <c r="D159" s="105">
        <f>'Cálculo da Média'!O156</f>
        <v>38776</v>
      </c>
      <c r="E159" s="126"/>
      <c r="F159" s="43"/>
    </row>
    <row r="160" spans="2:6" ht="15.5" x14ac:dyDescent="0.35">
      <c r="B160" s="42"/>
      <c r="C160" s="42"/>
      <c r="D160" s="105">
        <f>'Cálculo da Média'!O157</f>
        <v>38807</v>
      </c>
      <c r="E160" s="126"/>
      <c r="F160" s="43"/>
    </row>
    <row r="161" spans="2:6" ht="15.5" x14ac:dyDescent="0.35">
      <c r="B161" s="42"/>
      <c r="C161" s="42"/>
      <c r="D161" s="105">
        <f>'Cálculo da Média'!O158</f>
        <v>38837</v>
      </c>
      <c r="E161" s="126"/>
      <c r="F161" s="43"/>
    </row>
    <row r="162" spans="2:6" ht="15.5" x14ac:dyDescent="0.35">
      <c r="B162" s="42"/>
      <c r="C162" s="42"/>
      <c r="D162" s="105">
        <f>'Cálculo da Média'!O159</f>
        <v>38868</v>
      </c>
      <c r="E162" s="126"/>
      <c r="F162" s="43"/>
    </row>
    <row r="163" spans="2:6" ht="15.5" x14ac:dyDescent="0.35">
      <c r="B163" s="42"/>
      <c r="C163" s="42"/>
      <c r="D163" s="105">
        <f>'Cálculo da Média'!O160</f>
        <v>38898</v>
      </c>
      <c r="E163" s="126"/>
      <c r="F163" s="43"/>
    </row>
    <row r="164" spans="2:6" ht="15.5" x14ac:dyDescent="0.35">
      <c r="B164" s="42"/>
      <c r="C164" s="42"/>
      <c r="D164" s="105">
        <f>'Cálculo da Média'!O161</f>
        <v>38929</v>
      </c>
      <c r="E164" s="126"/>
      <c r="F164" s="43"/>
    </row>
    <row r="165" spans="2:6" ht="15.5" x14ac:dyDescent="0.35">
      <c r="B165" s="42"/>
      <c r="C165" s="42"/>
      <c r="D165" s="105">
        <f>'Cálculo da Média'!O162</f>
        <v>38960</v>
      </c>
      <c r="E165" s="126"/>
      <c r="F165" s="43"/>
    </row>
    <row r="166" spans="2:6" ht="15.5" x14ac:dyDescent="0.35">
      <c r="B166" s="42"/>
      <c r="C166" s="42"/>
      <c r="D166" s="105">
        <f>'Cálculo da Média'!O163</f>
        <v>38990</v>
      </c>
      <c r="E166" s="126"/>
      <c r="F166" s="43"/>
    </row>
    <row r="167" spans="2:6" ht="15.5" x14ac:dyDescent="0.35">
      <c r="B167" s="42"/>
      <c r="C167" s="42"/>
      <c r="D167" s="105">
        <f>'Cálculo da Média'!O164</f>
        <v>39021</v>
      </c>
      <c r="E167" s="126"/>
      <c r="F167" s="43"/>
    </row>
    <row r="168" spans="2:6" ht="15.5" x14ac:dyDescent="0.35">
      <c r="B168" s="42"/>
      <c r="C168" s="42"/>
      <c r="D168" s="105">
        <f>'Cálculo da Média'!O165</f>
        <v>39051</v>
      </c>
      <c r="E168" s="126"/>
      <c r="F168" s="43"/>
    </row>
    <row r="169" spans="2:6" ht="15.5" x14ac:dyDescent="0.35">
      <c r="B169" s="42"/>
      <c r="C169" s="42"/>
      <c r="D169" s="105" t="str">
        <f>'Cálculo da Média'!O166</f>
        <v>13º 2006</v>
      </c>
      <c r="E169" s="126"/>
      <c r="F169" s="43"/>
    </row>
    <row r="170" spans="2:6" ht="15.5" x14ac:dyDescent="0.35">
      <c r="B170" s="42"/>
      <c r="C170" s="42"/>
      <c r="D170" s="105">
        <f>'Cálculo da Média'!O167</f>
        <v>39082</v>
      </c>
      <c r="E170" s="126"/>
      <c r="F170" s="43"/>
    </row>
    <row r="171" spans="2:6" ht="15.5" x14ac:dyDescent="0.35">
      <c r="B171" s="42"/>
      <c r="C171" s="42"/>
      <c r="D171" s="105">
        <f>'Cálculo da Média'!O168</f>
        <v>39113</v>
      </c>
      <c r="E171" s="126"/>
      <c r="F171" s="43"/>
    </row>
    <row r="172" spans="2:6" ht="15.5" x14ac:dyDescent="0.35">
      <c r="B172" s="42"/>
      <c r="C172" s="42"/>
      <c r="D172" s="105">
        <f>'Cálculo da Média'!O169</f>
        <v>39141</v>
      </c>
      <c r="E172" s="126"/>
      <c r="F172" s="43"/>
    </row>
    <row r="173" spans="2:6" ht="15.5" x14ac:dyDescent="0.35">
      <c r="B173" s="42"/>
      <c r="C173" s="42"/>
      <c r="D173" s="105">
        <f>'Cálculo da Média'!O170</f>
        <v>39172</v>
      </c>
      <c r="E173" s="126"/>
      <c r="F173" s="43"/>
    </row>
    <row r="174" spans="2:6" ht="15.5" x14ac:dyDescent="0.35">
      <c r="B174" s="42"/>
      <c r="C174" s="42"/>
      <c r="D174" s="105">
        <f>'Cálculo da Média'!O171</f>
        <v>39202</v>
      </c>
      <c r="E174" s="126"/>
      <c r="F174" s="43"/>
    </row>
    <row r="175" spans="2:6" ht="15.5" x14ac:dyDescent="0.35">
      <c r="B175" s="42"/>
      <c r="C175" s="42"/>
      <c r="D175" s="105">
        <f>'Cálculo da Média'!O172</f>
        <v>39233</v>
      </c>
      <c r="E175" s="126"/>
      <c r="F175" s="43"/>
    </row>
    <row r="176" spans="2:6" ht="15.5" x14ac:dyDescent="0.35">
      <c r="B176" s="42"/>
      <c r="C176" s="42"/>
      <c r="D176" s="105">
        <f>'Cálculo da Média'!O173</f>
        <v>39263</v>
      </c>
      <c r="E176" s="126"/>
      <c r="F176" s="43"/>
    </row>
    <row r="177" spans="2:6" ht="15.5" x14ac:dyDescent="0.35">
      <c r="B177" s="42"/>
      <c r="C177" s="42"/>
      <c r="D177" s="105">
        <f>'Cálculo da Média'!O174</f>
        <v>39294</v>
      </c>
      <c r="E177" s="126"/>
      <c r="F177" s="43"/>
    </row>
    <row r="178" spans="2:6" ht="15.5" x14ac:dyDescent="0.35">
      <c r="B178" s="42"/>
      <c r="C178" s="42"/>
      <c r="D178" s="105">
        <f>'Cálculo da Média'!O175</f>
        <v>39325</v>
      </c>
      <c r="E178" s="126"/>
      <c r="F178" s="43"/>
    </row>
    <row r="179" spans="2:6" ht="15.5" x14ac:dyDescent="0.35">
      <c r="B179" s="42"/>
      <c r="C179" s="42"/>
      <c r="D179" s="105">
        <f>'Cálculo da Média'!O176</f>
        <v>39355</v>
      </c>
      <c r="E179" s="126"/>
      <c r="F179" s="43"/>
    </row>
    <row r="180" spans="2:6" ht="15.5" x14ac:dyDescent="0.35">
      <c r="B180" s="42"/>
      <c r="C180" s="42"/>
      <c r="D180" s="105">
        <f>'Cálculo da Média'!O177</f>
        <v>39386</v>
      </c>
      <c r="E180" s="126"/>
      <c r="F180" s="43"/>
    </row>
    <row r="181" spans="2:6" ht="15.5" x14ac:dyDescent="0.35">
      <c r="B181" s="42"/>
      <c r="C181" s="42"/>
      <c r="D181" s="105">
        <f>'Cálculo da Média'!O178</f>
        <v>39416</v>
      </c>
      <c r="E181" s="126"/>
      <c r="F181" s="43"/>
    </row>
    <row r="182" spans="2:6" ht="15.5" x14ac:dyDescent="0.35">
      <c r="B182" s="42"/>
      <c r="C182" s="42"/>
      <c r="D182" s="105" t="str">
        <f>'Cálculo da Média'!O179</f>
        <v>13º 2007</v>
      </c>
      <c r="E182" s="126"/>
      <c r="F182" s="43"/>
    </row>
    <row r="183" spans="2:6" ht="15.5" x14ac:dyDescent="0.35">
      <c r="B183" s="42"/>
      <c r="C183" s="42"/>
      <c r="D183" s="105">
        <f>'Cálculo da Média'!O180</f>
        <v>39447</v>
      </c>
      <c r="E183" s="126"/>
      <c r="F183" s="43"/>
    </row>
    <row r="184" spans="2:6" ht="15.5" x14ac:dyDescent="0.35">
      <c r="B184" s="42"/>
      <c r="C184" s="42"/>
      <c r="D184" s="105">
        <f>'Cálculo da Média'!O181</f>
        <v>39478</v>
      </c>
      <c r="E184" s="126"/>
      <c r="F184" s="43"/>
    </row>
    <row r="185" spans="2:6" ht="15.5" x14ac:dyDescent="0.35">
      <c r="B185" s="42"/>
      <c r="C185" s="42"/>
      <c r="D185" s="105">
        <f>'Cálculo da Média'!O182</f>
        <v>39507</v>
      </c>
      <c r="E185" s="126"/>
      <c r="F185" s="43"/>
    </row>
    <row r="186" spans="2:6" ht="15.5" x14ac:dyDescent="0.35">
      <c r="B186" s="42"/>
      <c r="C186" s="42"/>
      <c r="D186" s="105">
        <f>'Cálculo da Média'!O183</f>
        <v>39538</v>
      </c>
      <c r="E186" s="126"/>
      <c r="F186" s="43"/>
    </row>
    <row r="187" spans="2:6" ht="15.5" x14ac:dyDescent="0.35">
      <c r="B187" s="42"/>
      <c r="C187" s="42"/>
      <c r="D187" s="105">
        <f>'Cálculo da Média'!O184</f>
        <v>39568</v>
      </c>
      <c r="E187" s="126"/>
      <c r="F187" s="43"/>
    </row>
    <row r="188" spans="2:6" ht="15.5" x14ac:dyDescent="0.35">
      <c r="B188" s="42"/>
      <c r="C188" s="42"/>
      <c r="D188" s="105">
        <f>'Cálculo da Média'!O185</f>
        <v>39599</v>
      </c>
      <c r="E188" s="126"/>
      <c r="F188" s="43"/>
    </row>
    <row r="189" spans="2:6" ht="15.5" x14ac:dyDescent="0.35">
      <c r="B189" s="42"/>
      <c r="C189" s="42"/>
      <c r="D189" s="105">
        <f>'Cálculo da Média'!O186</f>
        <v>39629</v>
      </c>
      <c r="E189" s="126"/>
      <c r="F189" s="43"/>
    </row>
    <row r="190" spans="2:6" ht="15.5" x14ac:dyDescent="0.35">
      <c r="B190" s="42"/>
      <c r="C190" s="42"/>
      <c r="D190" s="105">
        <f>'Cálculo da Média'!O187</f>
        <v>39660</v>
      </c>
      <c r="E190" s="126"/>
      <c r="F190" s="43"/>
    </row>
    <row r="191" spans="2:6" ht="15.5" x14ac:dyDescent="0.35">
      <c r="B191" s="42"/>
      <c r="C191" s="42"/>
      <c r="D191" s="105">
        <f>'Cálculo da Média'!O188</f>
        <v>39691</v>
      </c>
      <c r="E191" s="126"/>
      <c r="F191" s="43"/>
    </row>
    <row r="192" spans="2:6" ht="15.5" x14ac:dyDescent="0.35">
      <c r="B192" s="42"/>
      <c r="C192" s="42"/>
      <c r="D192" s="105">
        <f>'Cálculo da Média'!O189</f>
        <v>39721</v>
      </c>
      <c r="E192" s="126"/>
      <c r="F192" s="43"/>
    </row>
    <row r="193" spans="2:6" ht="15.5" x14ac:dyDescent="0.35">
      <c r="B193" s="42"/>
      <c r="C193" s="42"/>
      <c r="D193" s="105">
        <f>'Cálculo da Média'!O190</f>
        <v>39752</v>
      </c>
      <c r="E193" s="126"/>
      <c r="F193" s="43"/>
    </row>
    <row r="194" spans="2:6" ht="15.5" x14ac:dyDescent="0.35">
      <c r="B194" s="42"/>
      <c r="C194" s="42"/>
      <c r="D194" s="105">
        <f>'Cálculo da Média'!O191</f>
        <v>39782</v>
      </c>
      <c r="E194" s="126"/>
      <c r="F194" s="43"/>
    </row>
    <row r="195" spans="2:6" ht="15.5" x14ac:dyDescent="0.35">
      <c r="B195" s="42"/>
      <c r="C195" s="42"/>
      <c r="D195" s="105" t="str">
        <f>'Cálculo da Média'!O192</f>
        <v>13º 2008</v>
      </c>
      <c r="E195" s="126"/>
      <c r="F195" s="43"/>
    </row>
    <row r="196" spans="2:6" ht="15.5" x14ac:dyDescent="0.35">
      <c r="B196" s="42"/>
      <c r="C196" s="42"/>
      <c r="D196" s="105">
        <f>'Cálculo da Média'!O193</f>
        <v>39813</v>
      </c>
      <c r="E196" s="126"/>
      <c r="F196" s="43"/>
    </row>
    <row r="197" spans="2:6" ht="15.5" x14ac:dyDescent="0.35">
      <c r="B197" s="42"/>
      <c r="C197" s="42"/>
      <c r="D197" s="105">
        <f>'Cálculo da Média'!O194</f>
        <v>39844</v>
      </c>
      <c r="E197" s="126"/>
      <c r="F197" s="43"/>
    </row>
    <row r="198" spans="2:6" ht="15.5" x14ac:dyDescent="0.35">
      <c r="B198" s="42"/>
      <c r="C198" s="42"/>
      <c r="D198" s="105">
        <f>'Cálculo da Média'!O195</f>
        <v>39872</v>
      </c>
      <c r="E198" s="126"/>
      <c r="F198" s="43"/>
    </row>
    <row r="199" spans="2:6" ht="15.5" x14ac:dyDescent="0.35">
      <c r="B199" s="42"/>
      <c r="C199" s="42"/>
      <c r="D199" s="105">
        <f>'Cálculo da Média'!O196</f>
        <v>39903</v>
      </c>
      <c r="E199" s="126"/>
      <c r="F199" s="43"/>
    </row>
    <row r="200" spans="2:6" ht="15.5" x14ac:dyDescent="0.35">
      <c r="B200" s="42"/>
      <c r="C200" s="42"/>
      <c r="D200" s="105">
        <f>'Cálculo da Média'!O197</f>
        <v>39933</v>
      </c>
      <c r="E200" s="126"/>
      <c r="F200" s="43"/>
    </row>
    <row r="201" spans="2:6" ht="15.5" x14ac:dyDescent="0.35">
      <c r="B201" s="42"/>
      <c r="C201" s="42"/>
      <c r="D201" s="105">
        <f>'Cálculo da Média'!O198</f>
        <v>39964</v>
      </c>
      <c r="E201" s="126"/>
      <c r="F201" s="43"/>
    </row>
    <row r="202" spans="2:6" ht="15.5" x14ac:dyDescent="0.35">
      <c r="B202" s="42"/>
      <c r="C202" s="42"/>
      <c r="D202" s="105">
        <f>'Cálculo da Média'!O199</f>
        <v>39994</v>
      </c>
      <c r="E202" s="126"/>
      <c r="F202" s="43"/>
    </row>
    <row r="203" spans="2:6" ht="15.5" x14ac:dyDescent="0.35">
      <c r="B203" s="42"/>
      <c r="C203" s="42"/>
      <c r="D203" s="105">
        <f>'Cálculo da Média'!O200</f>
        <v>40025</v>
      </c>
      <c r="E203" s="126"/>
      <c r="F203" s="43"/>
    </row>
    <row r="204" spans="2:6" ht="15.5" x14ac:dyDescent="0.35">
      <c r="B204" s="42"/>
      <c r="C204" s="42"/>
      <c r="D204" s="105">
        <f>'Cálculo da Média'!O201</f>
        <v>40056</v>
      </c>
      <c r="E204" s="126"/>
      <c r="F204" s="43"/>
    </row>
    <row r="205" spans="2:6" ht="15.5" x14ac:dyDescent="0.35">
      <c r="B205" s="42"/>
      <c r="C205" s="42"/>
      <c r="D205" s="105">
        <f>'Cálculo da Média'!O202</f>
        <v>40086</v>
      </c>
      <c r="E205" s="126"/>
      <c r="F205" s="43"/>
    </row>
    <row r="206" spans="2:6" ht="15.5" x14ac:dyDescent="0.35">
      <c r="B206" s="42"/>
      <c r="C206" s="42"/>
      <c r="D206" s="105">
        <f>'Cálculo da Média'!O203</f>
        <v>40117</v>
      </c>
      <c r="E206" s="126"/>
      <c r="F206" s="43"/>
    </row>
    <row r="207" spans="2:6" ht="15.5" x14ac:dyDescent="0.35">
      <c r="B207" s="42"/>
      <c r="C207" s="42"/>
      <c r="D207" s="105">
        <f>'Cálculo da Média'!O204</f>
        <v>40147</v>
      </c>
      <c r="E207" s="126"/>
      <c r="F207" s="43"/>
    </row>
    <row r="208" spans="2:6" ht="15.5" x14ac:dyDescent="0.35">
      <c r="B208" s="42"/>
      <c r="C208" s="42"/>
      <c r="D208" s="105" t="str">
        <f>'Cálculo da Média'!O205</f>
        <v>13º 2009</v>
      </c>
      <c r="E208" s="126"/>
      <c r="F208" s="43"/>
    </row>
    <row r="209" spans="2:6" ht="15.5" x14ac:dyDescent="0.35">
      <c r="B209" s="42"/>
      <c r="C209" s="42"/>
      <c r="D209" s="105">
        <f>'Cálculo da Média'!O206</f>
        <v>40178</v>
      </c>
      <c r="E209" s="126"/>
      <c r="F209" s="43"/>
    </row>
    <row r="210" spans="2:6" ht="15.5" x14ac:dyDescent="0.35">
      <c r="B210" s="42"/>
      <c r="C210" s="42"/>
      <c r="D210" s="105">
        <f>'Cálculo da Média'!O207</f>
        <v>40209</v>
      </c>
      <c r="E210" s="126"/>
      <c r="F210" s="43"/>
    </row>
    <row r="211" spans="2:6" ht="15.5" x14ac:dyDescent="0.35">
      <c r="B211" s="42"/>
      <c r="C211" s="42"/>
      <c r="D211" s="105">
        <f>'Cálculo da Média'!O208</f>
        <v>40237</v>
      </c>
      <c r="E211" s="126"/>
      <c r="F211" s="43"/>
    </row>
    <row r="212" spans="2:6" ht="15.5" x14ac:dyDescent="0.35">
      <c r="B212" s="42"/>
      <c r="C212" s="42"/>
      <c r="D212" s="105">
        <f>'Cálculo da Média'!O209</f>
        <v>40268</v>
      </c>
      <c r="E212" s="126"/>
      <c r="F212" s="43"/>
    </row>
    <row r="213" spans="2:6" ht="15.5" x14ac:dyDescent="0.35">
      <c r="B213" s="42"/>
      <c r="C213" s="42"/>
      <c r="D213" s="105">
        <f>'Cálculo da Média'!O210</f>
        <v>40298</v>
      </c>
      <c r="E213" s="126"/>
      <c r="F213" s="43"/>
    </row>
    <row r="214" spans="2:6" ht="15.5" x14ac:dyDescent="0.35">
      <c r="B214" s="42"/>
      <c r="C214" s="42"/>
      <c r="D214" s="105">
        <f>'Cálculo da Média'!O211</f>
        <v>40329</v>
      </c>
      <c r="E214" s="126"/>
      <c r="F214" s="43"/>
    </row>
    <row r="215" spans="2:6" ht="15.5" x14ac:dyDescent="0.35">
      <c r="B215" s="42"/>
      <c r="C215" s="42"/>
      <c r="D215" s="105">
        <f>'Cálculo da Média'!O212</f>
        <v>40359</v>
      </c>
      <c r="E215" s="126"/>
      <c r="F215" s="43"/>
    </row>
    <row r="216" spans="2:6" ht="15.5" x14ac:dyDescent="0.35">
      <c r="B216" s="42"/>
      <c r="C216" s="42"/>
      <c r="D216" s="105">
        <f>'Cálculo da Média'!O213</f>
        <v>40390</v>
      </c>
      <c r="E216" s="126"/>
      <c r="F216" s="43"/>
    </row>
    <row r="217" spans="2:6" ht="15.5" x14ac:dyDescent="0.35">
      <c r="B217" s="42"/>
      <c r="C217" s="42"/>
      <c r="D217" s="105">
        <f>'Cálculo da Média'!O214</f>
        <v>40421</v>
      </c>
      <c r="E217" s="126"/>
      <c r="F217" s="43"/>
    </row>
    <row r="218" spans="2:6" ht="15.5" x14ac:dyDescent="0.35">
      <c r="B218" s="42"/>
      <c r="C218" s="42"/>
      <c r="D218" s="105">
        <f>'Cálculo da Média'!O215</f>
        <v>40451</v>
      </c>
      <c r="E218" s="126"/>
      <c r="F218" s="43"/>
    </row>
    <row r="219" spans="2:6" ht="15.5" x14ac:dyDescent="0.35">
      <c r="B219" s="42"/>
      <c r="C219" s="42"/>
      <c r="D219" s="105">
        <f>'Cálculo da Média'!O216</f>
        <v>40482</v>
      </c>
      <c r="E219" s="126"/>
      <c r="F219" s="43"/>
    </row>
    <row r="220" spans="2:6" ht="15.5" x14ac:dyDescent="0.35">
      <c r="B220" s="42"/>
      <c r="C220" s="42"/>
      <c r="D220" s="105">
        <f>'Cálculo da Média'!O217</f>
        <v>40512</v>
      </c>
      <c r="E220" s="126"/>
      <c r="F220" s="43"/>
    </row>
    <row r="221" spans="2:6" ht="15.5" x14ac:dyDescent="0.35">
      <c r="B221" s="42"/>
      <c r="C221" s="42"/>
      <c r="D221" s="105" t="str">
        <f>'Cálculo da Média'!O218</f>
        <v>13º 2010</v>
      </c>
      <c r="E221" s="126"/>
      <c r="F221" s="43"/>
    </row>
    <row r="222" spans="2:6" ht="15.5" x14ac:dyDescent="0.35">
      <c r="B222" s="42"/>
      <c r="C222" s="42"/>
      <c r="D222" s="105">
        <f>'Cálculo da Média'!O219</f>
        <v>40543</v>
      </c>
      <c r="E222" s="126"/>
      <c r="F222" s="43"/>
    </row>
    <row r="223" spans="2:6" ht="15.5" x14ac:dyDescent="0.35">
      <c r="B223" s="42"/>
      <c r="C223" s="42"/>
      <c r="D223" s="105">
        <f>'Cálculo da Média'!O220</f>
        <v>40574</v>
      </c>
      <c r="E223" s="126"/>
      <c r="F223" s="43"/>
    </row>
    <row r="224" spans="2:6" ht="15.5" x14ac:dyDescent="0.35">
      <c r="B224" s="42"/>
      <c r="C224" s="42"/>
      <c r="D224" s="105">
        <f>'Cálculo da Média'!O221</f>
        <v>40602</v>
      </c>
      <c r="E224" s="126"/>
      <c r="F224" s="43"/>
    </row>
    <row r="225" spans="2:6" ht="15.5" x14ac:dyDescent="0.35">
      <c r="B225" s="42"/>
      <c r="C225" s="42"/>
      <c r="D225" s="105">
        <f>'Cálculo da Média'!O222</f>
        <v>40633</v>
      </c>
      <c r="E225" s="126"/>
      <c r="F225" s="43"/>
    </row>
    <row r="226" spans="2:6" ht="15.5" x14ac:dyDescent="0.35">
      <c r="B226" s="42"/>
      <c r="C226" s="42"/>
      <c r="D226" s="105">
        <f>'Cálculo da Média'!O223</f>
        <v>40663</v>
      </c>
      <c r="E226" s="126"/>
      <c r="F226" s="43"/>
    </row>
    <row r="227" spans="2:6" ht="15.5" x14ac:dyDescent="0.35">
      <c r="B227" s="42"/>
      <c r="C227" s="42"/>
      <c r="D227" s="105">
        <f>'Cálculo da Média'!O224</f>
        <v>40694</v>
      </c>
      <c r="E227" s="126"/>
      <c r="F227" s="43"/>
    </row>
    <row r="228" spans="2:6" ht="15.5" x14ac:dyDescent="0.35">
      <c r="B228" s="42"/>
      <c r="C228" s="42"/>
      <c r="D228" s="105">
        <f>'Cálculo da Média'!O225</f>
        <v>40724</v>
      </c>
      <c r="E228" s="126"/>
      <c r="F228" s="43"/>
    </row>
    <row r="229" spans="2:6" ht="15.5" x14ac:dyDescent="0.35">
      <c r="B229" s="42"/>
      <c r="C229" s="42"/>
      <c r="D229" s="105">
        <f>'Cálculo da Média'!O226</f>
        <v>40755</v>
      </c>
      <c r="E229" s="126"/>
      <c r="F229" s="43"/>
    </row>
    <row r="230" spans="2:6" ht="15.5" x14ac:dyDescent="0.35">
      <c r="B230" s="42"/>
      <c r="C230" s="42"/>
      <c r="D230" s="105">
        <f>'Cálculo da Média'!O227</f>
        <v>40786</v>
      </c>
      <c r="E230" s="126"/>
      <c r="F230" s="43"/>
    </row>
    <row r="231" spans="2:6" ht="15.5" x14ac:dyDescent="0.35">
      <c r="B231" s="42"/>
      <c r="C231" s="42"/>
      <c r="D231" s="105">
        <f>'Cálculo da Média'!O228</f>
        <v>40816</v>
      </c>
      <c r="E231" s="126"/>
      <c r="F231" s="43"/>
    </row>
    <row r="232" spans="2:6" ht="15.5" x14ac:dyDescent="0.35">
      <c r="B232" s="42"/>
      <c r="C232" s="42"/>
      <c r="D232" s="105">
        <f>'Cálculo da Média'!O229</f>
        <v>40847</v>
      </c>
      <c r="E232" s="126"/>
      <c r="F232" s="43"/>
    </row>
    <row r="233" spans="2:6" ht="15.5" x14ac:dyDescent="0.35">
      <c r="B233" s="42"/>
      <c r="C233" s="42"/>
      <c r="D233" s="105">
        <f>'Cálculo da Média'!O230</f>
        <v>40877</v>
      </c>
      <c r="E233" s="126"/>
      <c r="F233" s="43"/>
    </row>
    <row r="234" spans="2:6" ht="15.5" x14ac:dyDescent="0.35">
      <c r="B234" s="42"/>
      <c r="C234" s="42"/>
      <c r="D234" s="105" t="str">
        <f>'Cálculo da Média'!O231</f>
        <v>13º 2011</v>
      </c>
      <c r="E234" s="126"/>
      <c r="F234" s="43"/>
    </row>
    <row r="235" spans="2:6" ht="15.5" x14ac:dyDescent="0.35">
      <c r="B235" s="42"/>
      <c r="C235" s="42"/>
      <c r="D235" s="105">
        <f>'Cálculo da Média'!O232</f>
        <v>40908</v>
      </c>
      <c r="E235" s="126"/>
      <c r="F235" s="43"/>
    </row>
    <row r="236" spans="2:6" ht="15.5" x14ac:dyDescent="0.35">
      <c r="B236" s="42"/>
      <c r="C236" s="42"/>
      <c r="D236" s="105">
        <f>'Cálculo da Média'!O233</f>
        <v>40939</v>
      </c>
      <c r="E236" s="126"/>
      <c r="F236" s="43"/>
    </row>
    <row r="237" spans="2:6" ht="15.5" x14ac:dyDescent="0.35">
      <c r="B237" s="42"/>
      <c r="C237" s="42"/>
      <c r="D237" s="105">
        <f>'Cálculo da Média'!O234</f>
        <v>40968</v>
      </c>
      <c r="E237" s="126"/>
      <c r="F237" s="43"/>
    </row>
    <row r="238" spans="2:6" ht="15.5" x14ac:dyDescent="0.35">
      <c r="B238" s="42"/>
      <c r="C238" s="42"/>
      <c r="D238" s="105">
        <f>'Cálculo da Média'!O235</f>
        <v>40999</v>
      </c>
      <c r="E238" s="126"/>
      <c r="F238" s="43"/>
    </row>
    <row r="239" spans="2:6" ht="15.5" x14ac:dyDescent="0.35">
      <c r="B239" s="42"/>
      <c r="C239" s="42"/>
      <c r="D239" s="105">
        <f>'Cálculo da Média'!O236</f>
        <v>41029</v>
      </c>
      <c r="E239" s="126"/>
      <c r="F239" s="43"/>
    </row>
    <row r="240" spans="2:6" ht="15.5" x14ac:dyDescent="0.35">
      <c r="B240" s="42"/>
      <c r="C240" s="42"/>
      <c r="D240" s="105">
        <f>'Cálculo da Média'!O237</f>
        <v>41060</v>
      </c>
      <c r="E240" s="126"/>
      <c r="F240" s="43"/>
    </row>
    <row r="241" spans="2:6" ht="15.5" x14ac:dyDescent="0.35">
      <c r="B241" s="42"/>
      <c r="C241" s="42"/>
      <c r="D241" s="105">
        <f>'Cálculo da Média'!O238</f>
        <v>41090</v>
      </c>
      <c r="E241" s="126"/>
      <c r="F241" s="43"/>
    </row>
    <row r="242" spans="2:6" ht="15.5" x14ac:dyDescent="0.35">
      <c r="B242" s="42"/>
      <c r="C242" s="42"/>
      <c r="D242" s="105">
        <f>'Cálculo da Média'!O239</f>
        <v>41121</v>
      </c>
      <c r="E242" s="126"/>
      <c r="F242" s="43"/>
    </row>
    <row r="243" spans="2:6" ht="15.5" x14ac:dyDescent="0.35">
      <c r="B243" s="42"/>
      <c r="C243" s="42"/>
      <c r="D243" s="105">
        <f>'Cálculo da Média'!O240</f>
        <v>41152</v>
      </c>
      <c r="E243" s="126"/>
      <c r="F243" s="43"/>
    </row>
    <row r="244" spans="2:6" ht="15.5" x14ac:dyDescent="0.35">
      <c r="B244" s="42"/>
      <c r="C244" s="42"/>
      <c r="D244" s="105">
        <f>'Cálculo da Média'!O241</f>
        <v>41182</v>
      </c>
      <c r="E244" s="126"/>
      <c r="F244" s="43"/>
    </row>
    <row r="245" spans="2:6" ht="15.5" x14ac:dyDescent="0.35">
      <c r="B245" s="42"/>
      <c r="C245" s="42"/>
      <c r="D245" s="105">
        <f>'Cálculo da Média'!O242</f>
        <v>41213</v>
      </c>
      <c r="E245" s="126"/>
      <c r="F245" s="43"/>
    </row>
    <row r="246" spans="2:6" ht="15.5" x14ac:dyDescent="0.35">
      <c r="B246" s="42"/>
      <c r="C246" s="42"/>
      <c r="D246" s="105">
        <f>'Cálculo da Média'!O243</f>
        <v>41243</v>
      </c>
      <c r="E246" s="126"/>
      <c r="F246" s="43"/>
    </row>
    <row r="247" spans="2:6" ht="15.5" x14ac:dyDescent="0.35">
      <c r="B247" s="42"/>
      <c r="C247" s="42"/>
      <c r="D247" s="105" t="str">
        <f>'Cálculo da Média'!O244</f>
        <v>13º 2012</v>
      </c>
      <c r="E247" s="126"/>
      <c r="F247" s="43"/>
    </row>
    <row r="248" spans="2:6" ht="15.5" x14ac:dyDescent="0.35">
      <c r="B248" s="42"/>
      <c r="C248" s="42"/>
      <c r="D248" s="105">
        <f>'Cálculo da Média'!O245</f>
        <v>41274</v>
      </c>
      <c r="E248" s="126"/>
      <c r="F248" s="43"/>
    </row>
    <row r="249" spans="2:6" ht="15.5" x14ac:dyDescent="0.35">
      <c r="B249" s="42"/>
      <c r="C249" s="42"/>
      <c r="D249" s="105">
        <f>'Cálculo da Média'!O246</f>
        <v>41305</v>
      </c>
      <c r="E249" s="126"/>
      <c r="F249" s="43"/>
    </row>
    <row r="250" spans="2:6" ht="15.5" x14ac:dyDescent="0.35">
      <c r="B250" s="42"/>
      <c r="C250" s="42"/>
      <c r="D250" s="105">
        <f>'Cálculo da Média'!O247</f>
        <v>41333</v>
      </c>
      <c r="E250" s="126"/>
      <c r="F250" s="43"/>
    </row>
    <row r="251" spans="2:6" ht="15.5" x14ac:dyDescent="0.35">
      <c r="B251" s="42"/>
      <c r="C251" s="42"/>
      <c r="D251" s="105">
        <f>'Cálculo da Média'!O248</f>
        <v>41364</v>
      </c>
      <c r="E251" s="126"/>
      <c r="F251" s="43"/>
    </row>
    <row r="252" spans="2:6" ht="15.5" x14ac:dyDescent="0.35">
      <c r="B252" s="42"/>
      <c r="C252" s="42"/>
      <c r="D252" s="105">
        <f>'Cálculo da Média'!O249</f>
        <v>41394</v>
      </c>
      <c r="E252" s="126"/>
      <c r="F252" s="43"/>
    </row>
    <row r="253" spans="2:6" ht="15.5" x14ac:dyDescent="0.35">
      <c r="B253" s="42"/>
      <c r="C253" s="42"/>
      <c r="D253" s="105">
        <f>'Cálculo da Média'!O250</f>
        <v>41425</v>
      </c>
      <c r="E253" s="126"/>
      <c r="F253" s="43"/>
    </row>
    <row r="254" spans="2:6" ht="15.5" x14ac:dyDescent="0.35">
      <c r="B254" s="42"/>
      <c r="C254" s="42"/>
      <c r="D254" s="105">
        <f>'Cálculo da Média'!O251</f>
        <v>41455</v>
      </c>
      <c r="E254" s="126"/>
      <c r="F254" s="43"/>
    </row>
    <row r="255" spans="2:6" ht="15.5" x14ac:dyDescent="0.35">
      <c r="B255" s="42"/>
      <c r="C255" s="42"/>
      <c r="D255" s="105">
        <f>'Cálculo da Média'!O252</f>
        <v>41486</v>
      </c>
      <c r="E255" s="126"/>
      <c r="F255" s="43"/>
    </row>
    <row r="256" spans="2:6" ht="15.5" x14ac:dyDescent="0.35">
      <c r="B256" s="42"/>
      <c r="C256" s="42"/>
      <c r="D256" s="105">
        <f>'Cálculo da Média'!O253</f>
        <v>41517</v>
      </c>
      <c r="E256" s="126"/>
      <c r="F256" s="43"/>
    </row>
    <row r="257" spans="2:6" ht="15.5" x14ac:dyDescent="0.35">
      <c r="B257" s="42"/>
      <c r="C257" s="42"/>
      <c r="D257" s="105">
        <f>'Cálculo da Média'!O254</f>
        <v>41547</v>
      </c>
      <c r="E257" s="126"/>
      <c r="F257" s="43"/>
    </row>
    <row r="258" spans="2:6" ht="15.5" x14ac:dyDescent="0.35">
      <c r="B258" s="42"/>
      <c r="C258" s="42"/>
      <c r="D258" s="105">
        <f>'Cálculo da Média'!O255</f>
        <v>41578</v>
      </c>
      <c r="E258" s="126"/>
      <c r="F258" s="43"/>
    </row>
    <row r="259" spans="2:6" ht="15.5" x14ac:dyDescent="0.35">
      <c r="B259" s="42"/>
      <c r="C259" s="42"/>
      <c r="D259" s="105">
        <f>'Cálculo da Média'!O256</f>
        <v>41608</v>
      </c>
      <c r="E259" s="126"/>
      <c r="F259" s="43"/>
    </row>
    <row r="260" spans="2:6" ht="15.5" x14ac:dyDescent="0.35">
      <c r="B260" s="42"/>
      <c r="C260" s="42"/>
      <c r="D260" s="105" t="str">
        <f>'Cálculo da Média'!O257</f>
        <v>13º 2013</v>
      </c>
      <c r="E260" s="126"/>
      <c r="F260" s="43"/>
    </row>
    <row r="261" spans="2:6" ht="15.5" x14ac:dyDescent="0.35">
      <c r="B261" s="42"/>
      <c r="C261" s="42"/>
      <c r="D261" s="105">
        <f>'Cálculo da Média'!O258</f>
        <v>41639</v>
      </c>
      <c r="E261" s="126"/>
      <c r="F261" s="43"/>
    </row>
    <row r="262" spans="2:6" ht="15.5" x14ac:dyDescent="0.35">
      <c r="B262" s="42"/>
      <c r="C262" s="42"/>
      <c r="D262" s="105">
        <f>'Cálculo da Média'!O259</f>
        <v>41670</v>
      </c>
      <c r="E262" s="126"/>
      <c r="F262" s="43"/>
    </row>
    <row r="263" spans="2:6" ht="15.5" x14ac:dyDescent="0.35">
      <c r="B263" s="42"/>
      <c r="C263" s="42"/>
      <c r="D263" s="105">
        <f>'Cálculo da Média'!O260</f>
        <v>41698</v>
      </c>
      <c r="E263" s="126"/>
      <c r="F263" s="43"/>
    </row>
    <row r="264" spans="2:6" ht="15.5" x14ac:dyDescent="0.35">
      <c r="B264" s="42"/>
      <c r="C264" s="42"/>
      <c r="D264" s="105">
        <f>'Cálculo da Média'!O261</f>
        <v>41729</v>
      </c>
      <c r="E264" s="126"/>
      <c r="F264" s="43"/>
    </row>
    <row r="265" spans="2:6" ht="15.5" x14ac:dyDescent="0.35">
      <c r="B265" s="42"/>
      <c r="C265" s="42"/>
      <c r="D265" s="105">
        <f>'Cálculo da Média'!O262</f>
        <v>41759</v>
      </c>
      <c r="E265" s="126"/>
      <c r="F265" s="43"/>
    </row>
    <row r="266" spans="2:6" ht="15.5" x14ac:dyDescent="0.35">
      <c r="B266" s="42"/>
      <c r="C266" s="42"/>
      <c r="D266" s="105">
        <f>'Cálculo da Média'!O263</f>
        <v>41790</v>
      </c>
      <c r="E266" s="126"/>
      <c r="F266" s="43"/>
    </row>
    <row r="267" spans="2:6" ht="15.5" x14ac:dyDescent="0.35">
      <c r="B267" s="42"/>
      <c r="C267" s="42"/>
      <c r="D267" s="105">
        <f>'Cálculo da Média'!O264</f>
        <v>41820</v>
      </c>
      <c r="E267" s="126"/>
      <c r="F267" s="43"/>
    </row>
    <row r="268" spans="2:6" ht="15.5" x14ac:dyDescent="0.35">
      <c r="B268" s="42"/>
      <c r="C268" s="42"/>
      <c r="D268" s="105">
        <f>'Cálculo da Média'!O265</f>
        <v>41851</v>
      </c>
      <c r="E268" s="126"/>
      <c r="F268" s="43"/>
    </row>
    <row r="269" spans="2:6" ht="15.5" x14ac:dyDescent="0.35">
      <c r="B269" s="42"/>
      <c r="C269" s="42"/>
      <c r="D269" s="105">
        <f>'Cálculo da Média'!O266</f>
        <v>41882</v>
      </c>
      <c r="E269" s="126"/>
      <c r="F269" s="43"/>
    </row>
    <row r="270" spans="2:6" ht="15.5" x14ac:dyDescent="0.35">
      <c r="B270" s="42"/>
      <c r="C270" s="42"/>
      <c r="D270" s="105">
        <f>'Cálculo da Média'!O267</f>
        <v>41912</v>
      </c>
      <c r="E270" s="126"/>
      <c r="F270" s="43"/>
    </row>
    <row r="271" spans="2:6" ht="15.5" x14ac:dyDescent="0.35">
      <c r="B271" s="42"/>
      <c r="C271" s="42"/>
      <c r="D271" s="105">
        <f>'Cálculo da Média'!O268</f>
        <v>41943</v>
      </c>
      <c r="E271" s="126"/>
      <c r="F271" s="43"/>
    </row>
    <row r="272" spans="2:6" ht="15.5" x14ac:dyDescent="0.35">
      <c r="B272" s="42"/>
      <c r="C272" s="42"/>
      <c r="D272" s="105">
        <f>'Cálculo da Média'!O269</f>
        <v>41973</v>
      </c>
      <c r="E272" s="126"/>
      <c r="F272" s="43"/>
    </row>
    <row r="273" spans="2:6" ht="15.5" x14ac:dyDescent="0.35">
      <c r="B273" s="42"/>
      <c r="C273" s="42"/>
      <c r="D273" s="105" t="str">
        <f>'Cálculo da Média'!O270</f>
        <v>13º 2014</v>
      </c>
      <c r="E273" s="126"/>
      <c r="F273" s="43"/>
    </row>
    <row r="274" spans="2:6" ht="15.5" x14ac:dyDescent="0.35">
      <c r="B274" s="42"/>
      <c r="C274" s="42"/>
      <c r="D274" s="105">
        <f>'Cálculo da Média'!O271</f>
        <v>42004</v>
      </c>
      <c r="E274" s="126"/>
      <c r="F274" s="43"/>
    </row>
    <row r="275" spans="2:6" ht="15.5" x14ac:dyDescent="0.35">
      <c r="B275" s="42"/>
      <c r="C275" s="42"/>
      <c r="D275" s="105">
        <f>'Cálculo da Média'!O272</f>
        <v>42035</v>
      </c>
      <c r="E275" s="126"/>
      <c r="F275" s="43"/>
    </row>
    <row r="276" spans="2:6" ht="15.5" x14ac:dyDescent="0.35">
      <c r="B276" s="42"/>
      <c r="C276" s="42"/>
      <c r="D276" s="105">
        <f>'Cálculo da Média'!O273</f>
        <v>42063</v>
      </c>
      <c r="E276" s="126"/>
      <c r="F276" s="43"/>
    </row>
    <row r="277" spans="2:6" ht="15.5" x14ac:dyDescent="0.35">
      <c r="B277" s="42"/>
      <c r="C277" s="42"/>
      <c r="D277" s="105">
        <f>'Cálculo da Média'!O274</f>
        <v>42094</v>
      </c>
      <c r="E277" s="126"/>
      <c r="F277" s="43"/>
    </row>
    <row r="278" spans="2:6" ht="15.5" x14ac:dyDescent="0.35">
      <c r="B278" s="42"/>
      <c r="C278" s="42"/>
      <c r="D278" s="105">
        <f>'Cálculo da Média'!O275</f>
        <v>42124</v>
      </c>
      <c r="E278" s="126"/>
      <c r="F278" s="43"/>
    </row>
    <row r="279" spans="2:6" ht="15.5" x14ac:dyDescent="0.35">
      <c r="B279" s="42"/>
      <c r="C279" s="42"/>
      <c r="D279" s="105">
        <f>'Cálculo da Média'!O276</f>
        <v>42155</v>
      </c>
      <c r="E279" s="126"/>
      <c r="F279" s="43"/>
    </row>
    <row r="280" spans="2:6" ht="15.5" x14ac:dyDescent="0.35">
      <c r="B280" s="42"/>
      <c r="C280" s="42"/>
      <c r="D280" s="105">
        <f>'Cálculo da Média'!O277</f>
        <v>42185</v>
      </c>
      <c r="E280" s="126"/>
      <c r="F280" s="43"/>
    </row>
    <row r="281" spans="2:6" ht="15.5" x14ac:dyDescent="0.35">
      <c r="B281" s="42"/>
      <c r="C281" s="42"/>
      <c r="D281" s="105">
        <f>'Cálculo da Média'!O278</f>
        <v>42216</v>
      </c>
      <c r="E281" s="126"/>
      <c r="F281" s="43"/>
    </row>
    <row r="282" spans="2:6" ht="15.5" x14ac:dyDescent="0.35">
      <c r="B282" s="42"/>
      <c r="C282" s="42"/>
      <c r="D282" s="105">
        <f>'Cálculo da Média'!O279</f>
        <v>42247</v>
      </c>
      <c r="E282" s="126"/>
      <c r="F282" s="43"/>
    </row>
    <row r="283" spans="2:6" ht="15.5" x14ac:dyDescent="0.35">
      <c r="B283" s="42"/>
      <c r="C283" s="42"/>
      <c r="D283" s="105">
        <f>'Cálculo da Média'!O280</f>
        <v>42277</v>
      </c>
      <c r="E283" s="126"/>
      <c r="F283" s="43"/>
    </row>
    <row r="284" spans="2:6" ht="15.5" x14ac:dyDescent="0.35">
      <c r="B284" s="42"/>
      <c r="C284" s="42"/>
      <c r="D284" s="105">
        <f>'Cálculo da Média'!O281</f>
        <v>42308</v>
      </c>
      <c r="E284" s="126"/>
      <c r="F284" s="43"/>
    </row>
    <row r="285" spans="2:6" ht="15.5" x14ac:dyDescent="0.35">
      <c r="B285" s="42"/>
      <c r="C285" s="42"/>
      <c r="D285" s="105">
        <f>'Cálculo da Média'!O282</f>
        <v>42338</v>
      </c>
      <c r="E285" s="126"/>
      <c r="F285" s="43"/>
    </row>
    <row r="286" spans="2:6" ht="15.5" x14ac:dyDescent="0.35">
      <c r="B286" s="42"/>
      <c r="C286" s="42"/>
      <c r="D286" s="105" t="str">
        <f>'Cálculo da Média'!O283</f>
        <v>13º 2015</v>
      </c>
      <c r="E286" s="126"/>
      <c r="F286" s="43"/>
    </row>
    <row r="287" spans="2:6" ht="15.5" x14ac:dyDescent="0.35">
      <c r="B287" s="42"/>
      <c r="C287" s="42"/>
      <c r="D287" s="105">
        <f>'Cálculo da Média'!O284</f>
        <v>42369</v>
      </c>
      <c r="E287" s="126"/>
      <c r="F287" s="43"/>
    </row>
    <row r="288" spans="2:6" ht="15.5" x14ac:dyDescent="0.35">
      <c r="B288" s="42"/>
      <c r="C288" s="42"/>
      <c r="D288" s="105">
        <f>'Cálculo da Média'!O285</f>
        <v>42400</v>
      </c>
      <c r="E288" s="126"/>
      <c r="F288" s="43"/>
    </row>
    <row r="289" spans="2:6" ht="15.5" x14ac:dyDescent="0.35">
      <c r="B289" s="42"/>
      <c r="C289" s="42"/>
      <c r="D289" s="105">
        <f>'Cálculo da Média'!O286</f>
        <v>42429</v>
      </c>
      <c r="E289" s="126"/>
      <c r="F289" s="43"/>
    </row>
    <row r="290" spans="2:6" ht="15.5" x14ac:dyDescent="0.35">
      <c r="B290" s="42"/>
      <c r="C290" s="42"/>
      <c r="D290" s="105">
        <f>'Cálculo da Média'!O287</f>
        <v>42460</v>
      </c>
      <c r="E290" s="126"/>
      <c r="F290" s="43"/>
    </row>
    <row r="291" spans="2:6" ht="15.5" x14ac:dyDescent="0.35">
      <c r="B291" s="42"/>
      <c r="C291" s="42"/>
      <c r="D291" s="105">
        <f>'Cálculo da Média'!O288</f>
        <v>42490</v>
      </c>
      <c r="E291" s="126"/>
      <c r="F291" s="43"/>
    </row>
    <row r="292" spans="2:6" ht="15.5" x14ac:dyDescent="0.35">
      <c r="B292" s="42"/>
      <c r="C292" s="42"/>
      <c r="D292" s="105">
        <f>'Cálculo da Média'!O289</f>
        <v>42521</v>
      </c>
      <c r="E292" s="126"/>
      <c r="F292" s="43"/>
    </row>
    <row r="293" spans="2:6" ht="15.5" x14ac:dyDescent="0.35">
      <c r="B293" s="42"/>
      <c r="C293" s="42"/>
      <c r="D293" s="105">
        <f>'Cálculo da Média'!O290</f>
        <v>42551</v>
      </c>
      <c r="E293" s="126"/>
      <c r="F293" s="43"/>
    </row>
    <row r="294" spans="2:6" ht="15.5" x14ac:dyDescent="0.35">
      <c r="B294" s="42"/>
      <c r="C294" s="42"/>
      <c r="D294" s="105">
        <f>'Cálculo da Média'!O291</f>
        <v>42582</v>
      </c>
      <c r="E294" s="126"/>
      <c r="F294" s="43"/>
    </row>
    <row r="295" spans="2:6" ht="15.5" x14ac:dyDescent="0.35">
      <c r="B295" s="42"/>
      <c r="C295" s="42"/>
      <c r="D295" s="105">
        <f>'Cálculo da Média'!O292</f>
        <v>42613</v>
      </c>
      <c r="E295" s="132"/>
      <c r="F295" s="43"/>
    </row>
    <row r="296" spans="2:6" ht="15.5" x14ac:dyDescent="0.35">
      <c r="B296" s="42"/>
      <c r="C296" s="42"/>
      <c r="D296" s="105">
        <f>'Cálculo da Média'!O293</f>
        <v>42643</v>
      </c>
      <c r="E296" s="133"/>
      <c r="F296" s="43"/>
    </row>
    <row r="297" spans="2:6" ht="15.5" x14ac:dyDescent="0.35">
      <c r="B297" s="42"/>
      <c r="C297" s="42"/>
      <c r="D297" s="105">
        <f>'Cálculo da Média'!O294</f>
        <v>42674</v>
      </c>
      <c r="E297" s="133"/>
      <c r="F297" s="43"/>
    </row>
    <row r="298" spans="2:6" ht="15.5" x14ac:dyDescent="0.35">
      <c r="B298" s="42"/>
      <c r="C298" s="42"/>
      <c r="D298" s="105">
        <f>'Cálculo da Média'!O295</f>
        <v>42704</v>
      </c>
      <c r="E298" s="134"/>
      <c r="F298" s="43"/>
    </row>
    <row r="299" spans="2:6" ht="15.5" x14ac:dyDescent="0.35">
      <c r="B299" s="42"/>
      <c r="C299" s="42"/>
      <c r="D299" s="105" t="str">
        <f>'Cálculo da Média'!O296</f>
        <v>13º 2016</v>
      </c>
      <c r="E299" s="134"/>
      <c r="F299" s="43"/>
    </row>
    <row r="300" spans="2:6" ht="15.5" x14ac:dyDescent="0.35">
      <c r="B300" s="42"/>
      <c r="C300" s="42"/>
      <c r="D300" s="105">
        <f>'Cálculo da Média'!O297</f>
        <v>42735</v>
      </c>
      <c r="E300" s="134"/>
      <c r="F300" s="43"/>
    </row>
    <row r="301" spans="2:6" ht="15.5" x14ac:dyDescent="0.35">
      <c r="B301" s="42"/>
      <c r="C301" s="42"/>
      <c r="D301" s="105">
        <f>'Cálculo da Média'!O298</f>
        <v>42766</v>
      </c>
      <c r="E301" s="134"/>
      <c r="F301" s="43"/>
    </row>
    <row r="302" spans="2:6" ht="15.5" x14ac:dyDescent="0.35">
      <c r="B302" s="42"/>
      <c r="C302" s="42"/>
      <c r="D302" s="105">
        <f>'Cálculo da Média'!O299</f>
        <v>42794</v>
      </c>
      <c r="E302" s="133"/>
      <c r="F302" s="43"/>
    </row>
    <row r="303" spans="2:6" ht="15.5" x14ac:dyDescent="0.35">
      <c r="B303" s="42"/>
      <c r="C303" s="42"/>
      <c r="D303" s="105">
        <f>'Cálculo da Média'!O300</f>
        <v>42825</v>
      </c>
      <c r="E303" s="133"/>
      <c r="F303" s="43"/>
    </row>
    <row r="304" spans="2:6" ht="15.5" x14ac:dyDescent="0.35">
      <c r="B304" s="42"/>
      <c r="C304" s="42"/>
      <c r="D304" s="105">
        <f>'Cálculo da Média'!O301</f>
        <v>42855</v>
      </c>
      <c r="E304" s="133"/>
      <c r="F304" s="43"/>
    </row>
    <row r="305" spans="2:6" ht="15.5" x14ac:dyDescent="0.35">
      <c r="B305" s="42"/>
      <c r="C305" s="42"/>
      <c r="D305" s="105">
        <f>'Cálculo da Média'!O302</f>
        <v>42886</v>
      </c>
      <c r="E305" s="133"/>
      <c r="F305" s="43"/>
    </row>
    <row r="306" spans="2:6" ht="15.5" x14ac:dyDescent="0.35">
      <c r="B306" s="42"/>
      <c r="C306" s="42"/>
      <c r="D306" s="105">
        <f>'Cálculo da Média'!O303</f>
        <v>42916</v>
      </c>
      <c r="E306" s="126"/>
      <c r="F306" s="43"/>
    </row>
    <row r="307" spans="2:6" ht="15.5" x14ac:dyDescent="0.35">
      <c r="B307" s="42"/>
      <c r="C307" s="42"/>
      <c r="D307" s="105">
        <f>'Cálculo da Média'!O304</f>
        <v>42947</v>
      </c>
      <c r="E307" s="126"/>
      <c r="F307" s="43"/>
    </row>
    <row r="308" spans="2:6" ht="15.5" x14ac:dyDescent="0.35">
      <c r="B308" s="42"/>
      <c r="C308" s="42"/>
      <c r="D308" s="105">
        <f>'Cálculo da Média'!O305</f>
        <v>42978</v>
      </c>
      <c r="E308" s="126"/>
      <c r="F308" s="43"/>
    </row>
    <row r="309" spans="2:6" ht="15.5" x14ac:dyDescent="0.35">
      <c r="B309" s="42"/>
      <c r="C309" s="42"/>
      <c r="D309" s="105">
        <f>'Cálculo da Média'!O306</f>
        <v>43008</v>
      </c>
      <c r="E309" s="126"/>
      <c r="F309" s="43"/>
    </row>
    <row r="310" spans="2:6" ht="15.5" x14ac:dyDescent="0.35">
      <c r="B310" s="42"/>
      <c r="C310" s="42"/>
      <c r="D310" s="105">
        <f>'Cálculo da Média'!O307</f>
        <v>43039</v>
      </c>
      <c r="E310" s="126"/>
      <c r="F310" s="43"/>
    </row>
    <row r="311" spans="2:6" ht="15.5" x14ac:dyDescent="0.35">
      <c r="B311" s="42"/>
      <c r="C311" s="42"/>
      <c r="D311" s="105">
        <f>'Cálculo da Média'!O308</f>
        <v>43069</v>
      </c>
      <c r="E311" s="126"/>
      <c r="F311" s="43"/>
    </row>
    <row r="312" spans="2:6" ht="15.5" x14ac:dyDescent="0.35">
      <c r="B312" s="42"/>
      <c r="C312" s="42"/>
      <c r="D312" s="105" t="str">
        <f>'Cálculo da Média'!O309</f>
        <v>13º 2017</v>
      </c>
      <c r="E312" s="126"/>
      <c r="F312" s="43"/>
    </row>
    <row r="313" spans="2:6" ht="15.5" x14ac:dyDescent="0.35">
      <c r="B313" s="42"/>
      <c r="C313" s="42"/>
      <c r="D313" s="105">
        <f>'Cálculo da Média'!O310</f>
        <v>43100</v>
      </c>
      <c r="E313" s="126"/>
      <c r="F313" s="43"/>
    </row>
    <row r="314" spans="2:6" ht="15.5" x14ac:dyDescent="0.35">
      <c r="B314" s="42"/>
      <c r="C314" s="42"/>
      <c r="D314" s="105">
        <f>'Cálculo da Média'!O311</f>
        <v>43131</v>
      </c>
      <c r="E314" s="126"/>
      <c r="F314" s="43"/>
    </row>
    <row r="315" spans="2:6" ht="15.5" x14ac:dyDescent="0.35">
      <c r="B315" s="42"/>
      <c r="C315" s="42"/>
      <c r="D315" s="105">
        <f>'Cálculo da Média'!O312</f>
        <v>43159</v>
      </c>
      <c r="E315" s="126"/>
      <c r="F315" s="43"/>
    </row>
    <row r="316" spans="2:6" ht="15.5" x14ac:dyDescent="0.35">
      <c r="B316" s="42"/>
      <c r="C316" s="42"/>
      <c r="D316" s="105">
        <f>'Cálculo da Média'!O313</f>
        <v>43190</v>
      </c>
      <c r="E316" s="126"/>
      <c r="F316" s="43"/>
    </row>
    <row r="317" spans="2:6" ht="15.5" x14ac:dyDescent="0.35">
      <c r="B317" s="42"/>
      <c r="C317" s="42"/>
      <c r="D317" s="105">
        <f>'Cálculo da Média'!O314</f>
        <v>43220</v>
      </c>
      <c r="E317" s="126"/>
      <c r="F317" s="43"/>
    </row>
    <row r="318" spans="2:6" ht="15.5" x14ac:dyDescent="0.35">
      <c r="B318" s="42"/>
      <c r="C318" s="42"/>
      <c r="D318" s="105">
        <f>'Cálculo da Média'!O315</f>
        <v>43251</v>
      </c>
      <c r="E318" s="127"/>
      <c r="F318" s="43"/>
    </row>
    <row r="319" spans="2:6" ht="15.5" x14ac:dyDescent="0.35">
      <c r="B319" s="42"/>
      <c r="C319" s="42"/>
      <c r="D319" s="105">
        <f>'Cálculo da Média'!O316</f>
        <v>43281</v>
      </c>
      <c r="E319" s="127"/>
      <c r="F319" s="43"/>
    </row>
    <row r="320" spans="2:6" ht="15.5" x14ac:dyDescent="0.35">
      <c r="B320" s="42"/>
      <c r="C320" s="42"/>
      <c r="D320" s="105">
        <f>'Cálculo da Média'!O317</f>
        <v>43312</v>
      </c>
      <c r="E320" s="127"/>
      <c r="F320" s="43"/>
    </row>
    <row r="321" spans="2:6" ht="15.5" x14ac:dyDescent="0.35">
      <c r="B321" s="42"/>
      <c r="C321" s="42"/>
      <c r="D321" s="105">
        <f>'Cálculo da Média'!O318</f>
        <v>43343</v>
      </c>
      <c r="E321" s="127"/>
      <c r="F321" s="43"/>
    </row>
    <row r="322" spans="2:6" ht="15.5" x14ac:dyDescent="0.35">
      <c r="B322" s="42"/>
      <c r="C322" s="42"/>
      <c r="D322" s="105">
        <f>'Cálculo da Média'!O319</f>
        <v>43373</v>
      </c>
      <c r="E322" s="127"/>
      <c r="F322" s="43"/>
    </row>
    <row r="323" spans="2:6" ht="15.5" x14ac:dyDescent="0.35">
      <c r="B323" s="42"/>
      <c r="C323" s="42"/>
      <c r="D323" s="105">
        <f>'Cálculo da Média'!O320</f>
        <v>43404</v>
      </c>
      <c r="E323" s="127"/>
      <c r="F323" s="43"/>
    </row>
    <row r="324" spans="2:6" ht="15.5" x14ac:dyDescent="0.35">
      <c r="B324" s="42"/>
      <c r="C324" s="42"/>
      <c r="D324" s="105">
        <f>'Cálculo da Média'!O321</f>
        <v>43434</v>
      </c>
      <c r="E324" s="127"/>
      <c r="F324" s="43"/>
    </row>
    <row r="325" spans="2:6" ht="15.5" x14ac:dyDescent="0.35">
      <c r="B325" s="42"/>
      <c r="C325" s="42"/>
      <c r="D325" s="105" t="str">
        <f>'Cálculo da Média'!O322</f>
        <v>13º 2018</v>
      </c>
      <c r="E325" s="127"/>
      <c r="F325" s="43"/>
    </row>
    <row r="326" spans="2:6" ht="15.5" x14ac:dyDescent="0.35">
      <c r="B326" s="42"/>
      <c r="C326" s="42"/>
      <c r="D326" s="105">
        <f>'Cálculo da Média'!O323</f>
        <v>43465</v>
      </c>
      <c r="E326" s="127"/>
      <c r="F326" s="43"/>
    </row>
    <row r="327" spans="2:6" ht="15.5" x14ac:dyDescent="0.35">
      <c r="B327" s="42"/>
      <c r="C327" s="42"/>
      <c r="D327" s="105">
        <f>'Cálculo da Média'!O324</f>
        <v>43496</v>
      </c>
      <c r="E327" s="127"/>
      <c r="F327" s="43"/>
    </row>
    <row r="328" spans="2:6" ht="15.5" x14ac:dyDescent="0.35">
      <c r="B328" s="42"/>
      <c r="C328" s="42"/>
      <c r="D328" s="105">
        <f>'Cálculo da Média'!O325</f>
        <v>43524</v>
      </c>
      <c r="E328" s="127"/>
      <c r="F328" s="43"/>
    </row>
    <row r="329" spans="2:6" ht="15.5" x14ac:dyDescent="0.35">
      <c r="B329" s="42"/>
      <c r="C329" s="42"/>
      <c r="D329" s="105">
        <f>'Cálculo da Média'!O326</f>
        <v>43555</v>
      </c>
      <c r="E329" s="127"/>
      <c r="F329" s="43"/>
    </row>
    <row r="330" spans="2:6" ht="15.5" x14ac:dyDescent="0.35">
      <c r="B330" s="42"/>
      <c r="C330" s="42"/>
      <c r="D330" s="105">
        <f>'Cálculo da Média'!O327</f>
        <v>43585</v>
      </c>
      <c r="E330" s="127"/>
      <c r="F330" s="43"/>
    </row>
    <row r="331" spans="2:6" ht="15.5" x14ac:dyDescent="0.35">
      <c r="B331" s="42"/>
      <c r="C331" s="42"/>
      <c r="D331" s="105">
        <f>'Cálculo da Média'!O328</f>
        <v>43616</v>
      </c>
      <c r="E331" s="127"/>
      <c r="F331" s="43"/>
    </row>
    <row r="332" spans="2:6" ht="15.5" x14ac:dyDescent="0.35">
      <c r="B332" s="42"/>
      <c r="C332" s="42"/>
      <c r="D332" s="105">
        <f>'Cálculo da Média'!O329</f>
        <v>43646</v>
      </c>
      <c r="E332" s="127"/>
      <c r="F332" s="43"/>
    </row>
    <row r="333" spans="2:6" ht="15.5" x14ac:dyDescent="0.35">
      <c r="B333" s="42"/>
      <c r="C333" s="42"/>
      <c r="D333" s="105">
        <f>'Cálculo da Média'!O330</f>
        <v>43677</v>
      </c>
      <c r="E333" s="127"/>
      <c r="F333" s="43"/>
    </row>
    <row r="334" spans="2:6" ht="15.5" x14ac:dyDescent="0.35">
      <c r="B334" s="42"/>
      <c r="C334" s="42"/>
      <c r="D334" s="105">
        <f>'Cálculo da Média'!O331</f>
        <v>43708</v>
      </c>
      <c r="E334" s="127"/>
      <c r="F334" s="43"/>
    </row>
    <row r="335" spans="2:6" ht="15.5" x14ac:dyDescent="0.35">
      <c r="B335" s="42"/>
      <c r="C335" s="42"/>
      <c r="D335" s="105">
        <f>'Cálculo da Média'!O332</f>
        <v>43738</v>
      </c>
      <c r="E335" s="127"/>
      <c r="F335" s="43"/>
    </row>
    <row r="336" spans="2:6" ht="15.5" x14ac:dyDescent="0.35">
      <c r="B336" s="42"/>
      <c r="C336" s="42"/>
      <c r="D336" s="105">
        <f>'Cálculo da Média'!O333</f>
        <v>43769</v>
      </c>
      <c r="E336" s="127"/>
      <c r="F336" s="43"/>
    </row>
    <row r="337" spans="2:6" ht="15.5" x14ac:dyDescent="0.35">
      <c r="B337" s="42"/>
      <c r="C337" s="42"/>
      <c r="D337" s="105">
        <f>'Cálculo da Média'!O334</f>
        <v>43799</v>
      </c>
      <c r="E337" s="127"/>
      <c r="F337" s="43"/>
    </row>
    <row r="338" spans="2:6" ht="15.5" x14ac:dyDescent="0.35">
      <c r="B338" s="42"/>
      <c r="C338" s="42"/>
      <c r="D338" s="105" t="str">
        <f>'Cálculo da Média'!O335</f>
        <v>13º 2019</v>
      </c>
      <c r="E338" s="127"/>
      <c r="F338" s="43"/>
    </row>
    <row r="339" spans="2:6" ht="15.5" x14ac:dyDescent="0.35">
      <c r="B339" s="42"/>
      <c r="C339" s="42"/>
      <c r="D339" s="105">
        <f>'Cálculo da Média'!O336</f>
        <v>43830</v>
      </c>
      <c r="E339" s="127"/>
      <c r="F339" s="43"/>
    </row>
    <row r="340" spans="2:6" ht="15.5" x14ac:dyDescent="0.35">
      <c r="B340" s="42"/>
      <c r="C340" s="42"/>
      <c r="D340" s="105">
        <f>'Cálculo da Média'!O337</f>
        <v>43861</v>
      </c>
      <c r="E340" s="127"/>
      <c r="F340" s="43"/>
    </row>
    <row r="341" spans="2:6" ht="15.5" x14ac:dyDescent="0.35">
      <c r="B341" s="42"/>
      <c r="C341" s="42"/>
      <c r="D341" s="105">
        <f>'Cálculo da Média'!O338</f>
        <v>43890</v>
      </c>
      <c r="E341" s="127"/>
      <c r="F341" s="43"/>
    </row>
    <row r="342" spans="2:6" ht="15.5" x14ac:dyDescent="0.35">
      <c r="B342" s="42"/>
      <c r="C342" s="42"/>
      <c r="D342" s="105">
        <f>'Cálculo da Média'!O339</f>
        <v>43921</v>
      </c>
      <c r="E342" s="127"/>
      <c r="F342" s="43"/>
    </row>
    <row r="343" spans="2:6" ht="15.5" x14ac:dyDescent="0.35">
      <c r="B343" s="42"/>
      <c r="C343" s="42"/>
      <c r="D343" s="105">
        <f>'Cálculo da Média'!O340</f>
        <v>43951</v>
      </c>
      <c r="E343" s="127"/>
      <c r="F343" s="43"/>
    </row>
    <row r="344" spans="2:6" ht="15.5" x14ac:dyDescent="0.35">
      <c r="B344" s="42"/>
      <c r="C344" s="42"/>
      <c r="D344" s="105">
        <f>'Cálculo da Média'!O341</f>
        <v>43982</v>
      </c>
      <c r="E344" s="127"/>
      <c r="F344" s="43"/>
    </row>
    <row r="345" spans="2:6" ht="15.5" x14ac:dyDescent="0.35">
      <c r="B345" s="42"/>
      <c r="C345" s="42"/>
      <c r="D345" s="105">
        <f>'Cálculo da Média'!O342</f>
        <v>44012</v>
      </c>
      <c r="E345" s="127"/>
      <c r="F345" s="43"/>
    </row>
    <row r="346" spans="2:6" ht="15.5" x14ac:dyDescent="0.35">
      <c r="B346" s="42"/>
      <c r="C346" s="42"/>
      <c r="D346" s="105">
        <f>'Cálculo da Média'!O343</f>
        <v>44043</v>
      </c>
      <c r="E346" s="127"/>
      <c r="F346" s="43"/>
    </row>
    <row r="347" spans="2:6" ht="15.5" x14ac:dyDescent="0.35">
      <c r="B347" s="42"/>
      <c r="C347" s="42"/>
      <c r="D347" s="105">
        <f>'Cálculo da Média'!O344</f>
        <v>44074</v>
      </c>
      <c r="E347" s="127"/>
      <c r="F347" s="43"/>
    </row>
    <row r="348" spans="2:6" ht="15.5" x14ac:dyDescent="0.35">
      <c r="B348" s="42"/>
      <c r="C348" s="42"/>
      <c r="D348" s="105">
        <f>'Cálculo da Média'!O345</f>
        <v>44104</v>
      </c>
      <c r="E348" s="127"/>
      <c r="F348" s="43"/>
    </row>
    <row r="349" spans="2:6" ht="15.5" x14ac:dyDescent="0.35">
      <c r="B349" s="42"/>
      <c r="C349" s="42"/>
      <c r="D349" s="105">
        <f>'Cálculo da Média'!O346</f>
        <v>44135</v>
      </c>
      <c r="E349" s="127"/>
      <c r="F349" s="43"/>
    </row>
    <row r="350" spans="2:6" ht="15.5" x14ac:dyDescent="0.35">
      <c r="B350" s="42"/>
      <c r="C350" s="42"/>
      <c r="D350" s="105">
        <f>'Cálculo da Média'!O347</f>
        <v>44165</v>
      </c>
      <c r="E350" s="127"/>
      <c r="F350" s="43"/>
    </row>
    <row r="351" spans="2:6" ht="15.5" x14ac:dyDescent="0.35">
      <c r="B351" s="42"/>
      <c r="C351" s="42"/>
      <c r="D351" s="105" t="str">
        <f>'Cálculo da Média'!O348</f>
        <v>13º 2020</v>
      </c>
      <c r="E351" s="127"/>
      <c r="F351" s="43"/>
    </row>
    <row r="352" spans="2:6" ht="15.5" x14ac:dyDescent="0.35">
      <c r="B352" s="42"/>
      <c r="C352" s="42"/>
      <c r="D352" s="105">
        <f>'Cálculo da Média'!O349</f>
        <v>44196</v>
      </c>
      <c r="E352" s="127"/>
      <c r="F352" s="43"/>
    </row>
    <row r="353" spans="2:6" ht="15.5" x14ac:dyDescent="0.35">
      <c r="B353" s="42"/>
      <c r="C353" s="42"/>
      <c r="D353" s="105">
        <f>'Cálculo da Média'!O350</f>
        <v>44227</v>
      </c>
      <c r="E353" s="127"/>
      <c r="F353" s="43"/>
    </row>
    <row r="354" spans="2:6" ht="15.5" x14ac:dyDescent="0.35">
      <c r="B354" s="42"/>
      <c r="C354" s="42"/>
      <c r="D354" s="105">
        <f>'Cálculo da Média'!O351</f>
        <v>44255</v>
      </c>
      <c r="E354" s="127"/>
      <c r="F354" s="43"/>
    </row>
    <row r="355" spans="2:6" ht="15.5" x14ac:dyDescent="0.35">
      <c r="B355" s="42"/>
      <c r="C355" s="42"/>
      <c r="D355" s="105">
        <f>'Cálculo da Média'!O352</f>
        <v>44286</v>
      </c>
      <c r="E355" s="127"/>
      <c r="F355" s="43"/>
    </row>
    <row r="356" spans="2:6" ht="15.5" x14ac:dyDescent="0.35">
      <c r="B356" s="42"/>
      <c r="C356" s="42"/>
      <c r="D356" s="105">
        <f>'Cálculo da Média'!O353</f>
        <v>44316</v>
      </c>
      <c r="E356" s="127"/>
      <c r="F356" s="43"/>
    </row>
    <row r="357" spans="2:6" ht="15.5" x14ac:dyDescent="0.35">
      <c r="B357" s="42"/>
      <c r="C357" s="42"/>
      <c r="D357" s="105">
        <f>'Cálculo da Média'!O354</f>
        <v>44347</v>
      </c>
      <c r="E357" s="127"/>
      <c r="F357" s="43"/>
    </row>
    <row r="358" spans="2:6" ht="15.5" x14ac:dyDescent="0.35">
      <c r="B358" s="42"/>
      <c r="C358" s="42"/>
      <c r="D358" s="105">
        <f>'Cálculo da Média'!O355</f>
        <v>44377</v>
      </c>
      <c r="E358" s="127"/>
      <c r="F358" s="43"/>
    </row>
    <row r="359" spans="2:6" ht="15.5" x14ac:dyDescent="0.35">
      <c r="B359" s="42"/>
      <c r="C359" s="42"/>
      <c r="D359" s="105">
        <f>'Cálculo da Média'!O356</f>
        <v>44408</v>
      </c>
      <c r="E359" s="127"/>
      <c r="F359" s="43"/>
    </row>
    <row r="360" spans="2:6" ht="15.5" x14ac:dyDescent="0.35">
      <c r="B360" s="42"/>
      <c r="C360" s="42"/>
      <c r="D360" s="105">
        <f>'Cálculo da Média'!O357</f>
        <v>44439</v>
      </c>
      <c r="E360" s="127"/>
      <c r="F360" s="43"/>
    </row>
    <row r="361" spans="2:6" ht="15.5" x14ac:dyDescent="0.35">
      <c r="B361" s="42"/>
      <c r="C361" s="42"/>
      <c r="D361" s="105">
        <f>'Cálculo da Média'!O358</f>
        <v>44469</v>
      </c>
      <c r="E361" s="127"/>
      <c r="F361" s="43"/>
    </row>
    <row r="362" spans="2:6" ht="15.5" x14ac:dyDescent="0.35">
      <c r="B362" s="42"/>
      <c r="C362" s="42"/>
      <c r="D362" s="105">
        <f>'Cálculo da Média'!O359</f>
        <v>44500</v>
      </c>
      <c r="E362" s="127"/>
      <c r="F362" s="43"/>
    </row>
    <row r="363" spans="2:6" ht="15.5" x14ac:dyDescent="0.35">
      <c r="B363" s="42"/>
      <c r="C363" s="42"/>
      <c r="D363" s="105">
        <f>'Cálculo da Média'!O360</f>
        <v>44530</v>
      </c>
      <c r="E363" s="127"/>
      <c r="F363" s="43"/>
    </row>
    <row r="364" spans="2:6" ht="15.5" x14ac:dyDescent="0.35">
      <c r="B364" s="42"/>
      <c r="C364" s="42"/>
      <c r="D364" s="105" t="str">
        <f>'Cálculo da Média'!O361</f>
        <v>13º 2021</v>
      </c>
      <c r="E364" s="127"/>
      <c r="F364" s="43"/>
    </row>
    <row r="365" spans="2:6" ht="15.5" x14ac:dyDescent="0.35">
      <c r="B365" s="42"/>
      <c r="C365" s="42"/>
      <c r="D365" s="105">
        <f>'Cálculo da Média'!O362</f>
        <v>44561</v>
      </c>
      <c r="E365" s="127"/>
      <c r="F365" s="43"/>
    </row>
    <row r="366" spans="2:6" ht="15.5" x14ac:dyDescent="0.35">
      <c r="B366" s="42"/>
      <c r="C366" s="42"/>
      <c r="D366" s="105">
        <f>'Cálculo da Média'!O363</f>
        <v>44592</v>
      </c>
      <c r="E366" s="127"/>
      <c r="F366" s="43"/>
    </row>
    <row r="367" spans="2:6" ht="15.5" x14ac:dyDescent="0.35">
      <c r="B367" s="42"/>
      <c r="C367" s="42"/>
      <c r="D367" s="105">
        <f>'Cálculo da Média'!O364</f>
        <v>44620</v>
      </c>
      <c r="E367" s="127"/>
      <c r="F367" s="43"/>
    </row>
    <row r="368" spans="2:6" ht="15.5" x14ac:dyDescent="0.35">
      <c r="B368" s="42"/>
      <c r="C368" s="42"/>
      <c r="D368" s="105">
        <f>'Cálculo da Média'!O365</f>
        <v>44651</v>
      </c>
      <c r="E368" s="127"/>
      <c r="F368" s="43"/>
    </row>
    <row r="369" spans="2:6" ht="15.5" x14ac:dyDescent="0.35">
      <c r="B369" s="42"/>
      <c r="C369" s="42"/>
      <c r="D369" s="105">
        <f>'Cálculo da Média'!O366</f>
        <v>44681</v>
      </c>
      <c r="E369" s="127"/>
      <c r="F369" s="43"/>
    </row>
    <row r="370" spans="2:6" ht="15.5" x14ac:dyDescent="0.35">
      <c r="B370" s="42"/>
      <c r="C370" s="42"/>
      <c r="D370" s="105">
        <f>'Cálculo da Média'!O367</f>
        <v>44712</v>
      </c>
      <c r="E370" s="127"/>
      <c r="F370" s="43"/>
    </row>
    <row r="371" spans="2:6" ht="15.5" x14ac:dyDescent="0.35">
      <c r="B371" s="42"/>
      <c r="C371" s="42"/>
      <c r="D371" s="105">
        <f>'Cálculo da Média'!O368</f>
        <v>44742</v>
      </c>
      <c r="E371" s="127"/>
      <c r="F371" s="43"/>
    </row>
    <row r="372" spans="2:6" ht="15.5" x14ac:dyDescent="0.35">
      <c r="B372" s="42"/>
      <c r="C372" s="42"/>
      <c r="D372" s="105">
        <f>'Cálculo da Média'!O369</f>
        <v>44773</v>
      </c>
      <c r="E372" s="127"/>
      <c r="F372" s="43"/>
    </row>
    <row r="373" spans="2:6" ht="15.5" x14ac:dyDescent="0.35">
      <c r="B373" s="42"/>
      <c r="C373" s="42"/>
      <c r="D373" s="105">
        <f>'Cálculo da Média'!O370</f>
        <v>44804</v>
      </c>
      <c r="E373" s="127"/>
      <c r="F373" s="43"/>
    </row>
    <row r="374" spans="2:6" ht="15.5" x14ac:dyDescent="0.35">
      <c r="B374" s="42"/>
      <c r="C374" s="42"/>
      <c r="D374" s="105">
        <f>'Cálculo da Média'!O371</f>
        <v>44834</v>
      </c>
      <c r="E374" s="127"/>
      <c r="F374" s="43"/>
    </row>
    <row r="375" spans="2:6" ht="15.5" x14ac:dyDescent="0.35">
      <c r="B375" s="42"/>
      <c r="C375" s="42"/>
      <c r="D375" s="105">
        <f>'Cálculo da Média'!O372</f>
        <v>44865</v>
      </c>
      <c r="E375" s="127"/>
      <c r="F375" s="43"/>
    </row>
    <row r="376" spans="2:6" ht="15.5" x14ac:dyDescent="0.35">
      <c r="B376" s="42"/>
      <c r="C376" s="42"/>
      <c r="D376" s="105">
        <f>'Cálculo da Média'!O373</f>
        <v>44895</v>
      </c>
      <c r="E376" s="27"/>
      <c r="F376" s="43"/>
    </row>
    <row r="377" spans="2:6" ht="15.5" x14ac:dyDescent="0.35">
      <c r="B377" s="42"/>
      <c r="C377" s="42"/>
      <c r="D377" s="105" t="str">
        <f>'Cálculo da Média'!O374</f>
        <v>13º 2022</v>
      </c>
      <c r="E377" s="27"/>
      <c r="F377" s="43"/>
    </row>
    <row r="378" spans="2:6" ht="15.5" x14ac:dyDescent="0.35">
      <c r="B378" s="42"/>
      <c r="C378" s="42"/>
      <c r="D378" s="105">
        <f>'Cálculo da Média'!O375</f>
        <v>44926</v>
      </c>
      <c r="E378" s="27"/>
      <c r="F378" s="43"/>
    </row>
    <row r="379" spans="2:6" ht="15.5" x14ac:dyDescent="0.35">
      <c r="B379" s="42"/>
      <c r="C379" s="42"/>
      <c r="D379" s="105">
        <f>'Cálculo da Média'!O376</f>
        <v>44957</v>
      </c>
      <c r="E379" s="27"/>
      <c r="F379" s="43"/>
    </row>
    <row r="380" spans="2:6" ht="15.5" x14ac:dyDescent="0.35">
      <c r="B380" s="42"/>
      <c r="C380" s="42"/>
      <c r="D380" s="105">
        <f>'Cálculo da Média'!O377</f>
        <v>44985</v>
      </c>
      <c r="E380" s="27"/>
      <c r="F380" s="43"/>
    </row>
    <row r="381" spans="2:6" ht="15.5" x14ac:dyDescent="0.35">
      <c r="B381" s="42"/>
      <c r="C381" s="42"/>
      <c r="D381" s="105">
        <f>'Cálculo da Média'!O378</f>
        <v>45016</v>
      </c>
      <c r="E381" s="27"/>
      <c r="F381" s="43"/>
    </row>
    <row r="382" spans="2:6" ht="15.5" x14ac:dyDescent="0.35">
      <c r="B382" s="42"/>
      <c r="C382" s="42"/>
      <c r="D382" s="105">
        <f>'Cálculo da Média'!O379</f>
        <v>45046</v>
      </c>
      <c r="E382" s="27"/>
      <c r="F382" s="43"/>
    </row>
    <row r="383" spans="2:6" ht="15.5" x14ac:dyDescent="0.35">
      <c r="B383" s="42"/>
      <c r="C383" s="42"/>
      <c r="D383" s="105">
        <f>'Cálculo da Média'!O380</f>
        <v>45077</v>
      </c>
      <c r="E383" s="126"/>
      <c r="F383" s="43"/>
    </row>
    <row r="384" spans="2:6" ht="15.5" x14ac:dyDescent="0.35">
      <c r="B384" s="42"/>
      <c r="C384" s="42"/>
      <c r="D384" s="105">
        <f>'Cálculo da Média'!O381</f>
        <v>45107</v>
      </c>
      <c r="E384" s="126"/>
      <c r="F384" s="43"/>
    </row>
    <row r="385" spans="2:6" ht="15.5" x14ac:dyDescent="0.35">
      <c r="B385" s="42"/>
      <c r="C385" s="42"/>
      <c r="D385" s="105">
        <f>'Cálculo da Média'!O382</f>
        <v>45138</v>
      </c>
      <c r="E385" s="126"/>
      <c r="F385" s="43"/>
    </row>
    <row r="386" spans="2:6" ht="15.5" x14ac:dyDescent="0.35">
      <c r="B386" s="42"/>
      <c r="C386" s="42"/>
      <c r="D386" s="105">
        <f>'Cálculo da Média'!O383</f>
        <v>45169</v>
      </c>
      <c r="E386" s="126"/>
      <c r="F386" s="43"/>
    </row>
    <row r="387" spans="2:6" ht="15.5" x14ac:dyDescent="0.35">
      <c r="B387" s="42"/>
      <c r="C387" s="42"/>
      <c r="D387" s="105">
        <f>'Cálculo da Média'!O384</f>
        <v>45199</v>
      </c>
      <c r="E387" s="27"/>
      <c r="F387" s="43"/>
    </row>
    <row r="388" spans="2:6" ht="15.5" x14ac:dyDescent="0.35">
      <c r="B388" s="42"/>
      <c r="C388" s="42"/>
      <c r="D388" s="105">
        <f>'Cálculo da Média'!O385</f>
        <v>45230</v>
      </c>
      <c r="E388" s="27"/>
      <c r="F388" s="43"/>
    </row>
    <row r="389" spans="2:6" ht="15.5" x14ac:dyDescent="0.35">
      <c r="B389" s="42"/>
      <c r="C389" s="42"/>
      <c r="D389" s="105">
        <f>'Cálculo da Média'!O386</f>
        <v>45260</v>
      </c>
      <c r="E389" s="135"/>
      <c r="F389" s="43"/>
    </row>
    <row r="390" spans="2:6" ht="15.5" x14ac:dyDescent="0.35">
      <c r="B390" s="42"/>
      <c r="C390" s="42"/>
      <c r="D390" s="105" t="str">
        <f>'Cálculo da Média'!O387</f>
        <v/>
      </c>
      <c r="E390" s="135"/>
      <c r="F390" s="43"/>
    </row>
    <row r="391" spans="2:6" ht="15.5" x14ac:dyDescent="0.35">
      <c r="B391" s="42"/>
      <c r="C391" s="42"/>
      <c r="D391" s="105" t="str">
        <f>'Cálculo da Média'!O388</f>
        <v/>
      </c>
      <c r="E391" s="135"/>
      <c r="F391" s="43"/>
    </row>
    <row r="392" spans="2:6" x14ac:dyDescent="0.3">
      <c r="B392" s="42"/>
      <c r="C392" s="42"/>
      <c r="D392" s="42"/>
      <c r="E392" s="136"/>
      <c r="F392" s="42"/>
    </row>
    <row r="393" spans="2:6" x14ac:dyDescent="0.3">
      <c r="B393" s="42"/>
      <c r="C393" s="42"/>
      <c r="D393" s="42"/>
      <c r="E393" s="136"/>
      <c r="F393" s="42"/>
    </row>
  </sheetData>
  <sheetProtection algorithmName="SHA-512" hashValue="fCfQMt5LCc1lG3S0cx71Bn5Q3+2LIq01oJUqvnzCyDjyA08YSHy7bO6I5oPSqOQ6jNrI9UtW57LrWTB2Q3bTdg==" saltValue="eD74XMS9OXI+izJI3A8Rbg==" spinCount="100000" sheet="1" selectLockedCells="1"/>
  <autoFilter ref="D7:E391"/>
  <mergeCells count="2">
    <mergeCell ref="C2:F2"/>
    <mergeCell ref="C4:F5"/>
  </mergeCells>
  <dataValidations count="1">
    <dataValidation type="decimal" allowBlank="1" showInputMessage="1" showErrorMessage="1" sqref="E369 E372 E366 E318:E363 E247 E10 E13 E16 E19 E22 E25 E28 E31 E34 E37 E40 E43 E46 E49 E52 E55 E58 E61 E64 E67 E70 E73 E76 E79 E82 E85 E88 E91 E94 E97 E100 E103 E106 E109 E112 E115 E118 E121 E124 E127 E130 E133 E136 E139 E142 E145 E148 E151 E154 E157 E160 E163 E166 E169 E172 E175 E178 E181 E184 E187 E190 E193 E196 E199 E202 E205 E208 E211 E214 E217 E220 E223 E226 E229 E232 E235 E238 E241 E244 E250 E253 E256 E259 E262 E265 E268 E271 E274 E277 E280 E283 E286 E289 E292 E296 E374:E391 E302 E305 E307 E310 E313 E316">
      <formula1>0</formula1>
      <formula2>99999999</formula2>
    </dataValidation>
  </dataValidations>
  <pageMargins left="0.51181102362204722" right="0.51181102362204722" top="0.78740157480314965" bottom="0.78740157480314965"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
    <tabColor theme="9" tint="-0.249977111117893"/>
  </sheetPr>
  <dimension ref="A1:AC61"/>
  <sheetViews>
    <sheetView showGridLines="0" showRowColHeaders="0" topLeftCell="M1" zoomScaleNormal="100" workbookViewId="0">
      <selection activeCell="O7" sqref="O7"/>
    </sheetView>
  </sheetViews>
  <sheetFormatPr defaultColWidth="10.81640625" defaultRowHeight="14.5" x14ac:dyDescent="0.35"/>
  <cols>
    <col min="1" max="1" width="10.81640625" style="71" hidden="1" customWidth="1"/>
    <col min="2" max="6" width="12.26953125" style="71" hidden="1" customWidth="1"/>
    <col min="7" max="8" width="10.81640625" style="71" hidden="1" customWidth="1"/>
    <col min="9" max="12" width="11.26953125" style="71" hidden="1" customWidth="1"/>
    <col min="13" max="13" width="3.26953125" style="71" customWidth="1"/>
    <col min="14" max="14" width="31.7265625" style="71" customWidth="1"/>
    <col min="15" max="15" width="16.81640625" style="71" customWidth="1"/>
    <col min="16" max="16" width="2.1796875" style="72" customWidth="1"/>
    <col min="17" max="17" width="0" style="71" hidden="1" customWidth="1"/>
    <col min="18" max="18" width="2.26953125" style="71" hidden="1" customWidth="1"/>
    <col min="19" max="19" width="27.7265625" style="71" customWidth="1"/>
    <col min="20" max="20" width="2.1796875" style="71" customWidth="1"/>
    <col min="21" max="23" width="8.7265625" style="71" hidden="1" customWidth="1"/>
    <col min="24" max="24" width="2.1796875" style="71" hidden="1" customWidth="1"/>
    <col min="25" max="16384" width="10.81640625" style="71"/>
  </cols>
  <sheetData>
    <row r="1" spans="1:29" ht="20.149999999999999" customHeight="1" x14ac:dyDescent="0.35">
      <c r="A1" s="70" t="s">
        <v>7</v>
      </c>
      <c r="B1" s="70" t="s">
        <v>33</v>
      </c>
      <c r="C1" s="70" t="s">
        <v>34</v>
      </c>
      <c r="D1" s="70" t="s">
        <v>35</v>
      </c>
      <c r="E1" s="70" t="s">
        <v>36</v>
      </c>
      <c r="F1" s="70" t="s">
        <v>37</v>
      </c>
      <c r="G1" s="70" t="s">
        <v>38</v>
      </c>
      <c r="H1" s="70" t="s">
        <v>39</v>
      </c>
      <c r="I1" s="70" t="s">
        <v>40</v>
      </c>
      <c r="J1" s="70" t="s">
        <v>41</v>
      </c>
      <c r="K1" s="70"/>
      <c r="L1" s="70"/>
    </row>
    <row r="2" spans="1:29" s="72" customFormat="1" ht="36" customHeight="1" x14ac:dyDescent="0.35">
      <c r="A2" s="73">
        <v>43101</v>
      </c>
      <c r="B2" s="72">
        <v>3.43</v>
      </c>
      <c r="C2" s="71">
        <v>4.4800000000000004</v>
      </c>
      <c r="D2" s="71">
        <v>5.45</v>
      </c>
      <c r="E2" s="71">
        <v>10.16</v>
      </c>
      <c r="F2" s="72">
        <v>5.93</v>
      </c>
      <c r="G2" s="72">
        <v>0.22999999999999998</v>
      </c>
      <c r="H2" s="71">
        <f>I2-5.93</f>
        <v>23.520000000000003</v>
      </c>
      <c r="I2" s="72">
        <f t="shared" ref="I2:I60" si="0">G2+I3</f>
        <v>29.450000000000003</v>
      </c>
      <c r="J2" s="71">
        <v>60</v>
      </c>
      <c r="K2" s="71">
        <v>12</v>
      </c>
      <c r="L2" s="72">
        <v>3.43</v>
      </c>
      <c r="N2" s="171" t="s">
        <v>42</v>
      </c>
      <c r="O2" s="171"/>
      <c r="P2" s="171"/>
      <c r="Q2" s="171"/>
      <c r="R2" s="171"/>
      <c r="S2" s="171"/>
      <c r="T2" s="171"/>
      <c r="U2" s="171"/>
      <c r="V2" s="171"/>
      <c r="W2" s="171"/>
      <c r="X2" s="171"/>
      <c r="Y2" s="171"/>
      <c r="Z2" s="171"/>
      <c r="AA2" s="171"/>
      <c r="AB2" s="171"/>
      <c r="AC2" s="171"/>
    </row>
    <row r="3" spans="1:29" s="72" customFormat="1" ht="7" customHeight="1" x14ac:dyDescent="0.35">
      <c r="A3" s="73">
        <v>43132</v>
      </c>
      <c r="B3" s="72">
        <v>3.2</v>
      </c>
      <c r="C3" s="71">
        <v>4.4800000000000004</v>
      </c>
      <c r="D3" s="71">
        <v>5.45</v>
      </c>
      <c r="E3" s="71">
        <v>10.16</v>
      </c>
      <c r="F3" s="72">
        <v>5.93</v>
      </c>
      <c r="G3" s="72">
        <v>0.19000000000000039</v>
      </c>
      <c r="H3" s="71">
        <f t="shared" ref="H3:H49" si="1">I3-5.93</f>
        <v>23.290000000000003</v>
      </c>
      <c r="I3" s="72">
        <f t="shared" si="0"/>
        <v>29.220000000000002</v>
      </c>
      <c r="J3" s="71">
        <v>59</v>
      </c>
      <c r="K3" s="71">
        <v>11</v>
      </c>
      <c r="P3" s="82"/>
      <c r="Q3" s="74" t="e">
        <f>VLOOKUP(O7,A:J,10,FALSE)</f>
        <v>#N/A</v>
      </c>
      <c r="R3" s="75"/>
      <c r="S3" s="75"/>
      <c r="T3" s="75"/>
      <c r="U3" s="75"/>
      <c r="V3" s="75"/>
      <c r="W3" s="75"/>
      <c r="X3" s="75"/>
      <c r="Y3" s="75"/>
      <c r="Z3" s="75"/>
      <c r="AA3" s="75"/>
    </row>
    <row r="4" spans="1:29" s="72" customFormat="1" ht="10" customHeight="1" x14ac:dyDescent="0.35">
      <c r="A4" s="73">
        <v>43160</v>
      </c>
      <c r="B4" s="72">
        <v>3.01</v>
      </c>
      <c r="C4" s="71">
        <v>4.4800000000000004</v>
      </c>
      <c r="D4" s="71">
        <v>5.45</v>
      </c>
      <c r="E4" s="71">
        <v>10.16</v>
      </c>
      <c r="F4" s="72">
        <v>5.93</v>
      </c>
      <c r="G4" s="72">
        <v>6.999999999999984E-2</v>
      </c>
      <c r="H4" s="71">
        <f t="shared" si="1"/>
        <v>23.1</v>
      </c>
      <c r="I4" s="72">
        <f t="shared" si="0"/>
        <v>29.03</v>
      </c>
      <c r="J4" s="71">
        <v>58</v>
      </c>
      <c r="K4" s="71">
        <v>10</v>
      </c>
      <c r="P4" s="82"/>
      <c r="Q4" s="75"/>
      <c r="R4" s="75"/>
      <c r="S4" s="75"/>
      <c r="T4" s="75"/>
      <c r="U4" s="75"/>
      <c r="V4" s="75"/>
      <c r="W4" s="75"/>
      <c r="X4" s="75"/>
      <c r="Y4" s="75"/>
      <c r="Z4" s="75"/>
      <c r="AA4" s="75"/>
    </row>
    <row r="5" spans="1:29" s="72" customFormat="1" ht="29.15" customHeight="1" x14ac:dyDescent="0.35">
      <c r="A5" s="73">
        <v>43191</v>
      </c>
      <c r="B5" s="72">
        <v>2.94</v>
      </c>
      <c r="C5" s="71">
        <v>4.4800000000000004</v>
      </c>
      <c r="D5" s="71">
        <v>5.45</v>
      </c>
      <c r="E5" s="71">
        <v>10.16</v>
      </c>
      <c r="F5" s="72">
        <v>5.93</v>
      </c>
      <c r="G5" s="72">
        <v>0.21999999999999975</v>
      </c>
      <c r="H5" s="71">
        <f t="shared" si="1"/>
        <v>23.03</v>
      </c>
      <c r="I5" s="72">
        <f t="shared" si="0"/>
        <v>28.96</v>
      </c>
      <c r="J5" s="71">
        <v>57</v>
      </c>
      <c r="K5" s="71">
        <v>9</v>
      </c>
      <c r="N5" s="76" t="s">
        <v>43</v>
      </c>
      <c r="O5" s="65"/>
      <c r="P5" s="82"/>
      <c r="Q5" s="75"/>
      <c r="R5" s="75"/>
      <c r="S5" s="75"/>
      <c r="T5" s="75"/>
      <c r="U5" s="75"/>
      <c r="V5" s="75"/>
      <c r="W5" s="75"/>
      <c r="X5" s="75"/>
      <c r="Y5" s="75"/>
      <c r="Z5" s="75"/>
      <c r="AA5" s="75"/>
    </row>
    <row r="6" spans="1:29" s="72" customFormat="1" ht="10" customHeight="1" x14ac:dyDescent="0.35">
      <c r="A6" s="73">
        <v>43221</v>
      </c>
      <c r="B6" s="72">
        <v>2.72</v>
      </c>
      <c r="C6" s="71">
        <v>4.4800000000000004</v>
      </c>
      <c r="D6" s="71">
        <v>5.45</v>
      </c>
      <c r="E6" s="71">
        <v>10.16</v>
      </c>
      <c r="F6" s="72">
        <v>5.93</v>
      </c>
      <c r="G6" s="72">
        <v>0.44000000000000039</v>
      </c>
      <c r="H6" s="71">
        <f t="shared" si="1"/>
        <v>22.810000000000002</v>
      </c>
      <c r="I6" s="72">
        <f t="shared" si="0"/>
        <v>28.740000000000002</v>
      </c>
      <c r="J6" s="71">
        <v>56</v>
      </c>
      <c r="K6" s="71">
        <v>8</v>
      </c>
      <c r="N6" s="76"/>
      <c r="P6" s="82"/>
      <c r="Q6" s="75"/>
      <c r="R6" s="75">
        <v>2018</v>
      </c>
      <c r="S6" s="75">
        <v>2019</v>
      </c>
      <c r="T6" s="75">
        <v>2020</v>
      </c>
      <c r="U6" s="75">
        <v>2021</v>
      </c>
      <c r="V6" s="75">
        <v>2022</v>
      </c>
      <c r="W6" s="75"/>
      <c r="X6" s="75"/>
      <c r="Y6" s="75"/>
      <c r="Z6" s="75"/>
      <c r="AA6" s="75"/>
    </row>
    <row r="7" spans="1:29" s="72" customFormat="1" ht="29.15" customHeight="1" x14ac:dyDescent="0.35">
      <c r="A7" s="73">
        <v>43252</v>
      </c>
      <c r="B7" s="72">
        <v>2.2799999999999998</v>
      </c>
      <c r="C7" s="71">
        <v>4.4800000000000004</v>
      </c>
      <c r="D7" s="71">
        <v>5.45</v>
      </c>
      <c r="E7" s="71">
        <v>10.16</v>
      </c>
      <c r="F7" s="72">
        <v>5.93</v>
      </c>
      <c r="G7" s="72">
        <v>1.44</v>
      </c>
      <c r="H7" s="71">
        <f t="shared" si="1"/>
        <v>22.37</v>
      </c>
      <c r="I7" s="72">
        <f t="shared" si="0"/>
        <v>28.3</v>
      </c>
      <c r="J7" s="71">
        <v>55</v>
      </c>
      <c r="K7" s="71">
        <v>7</v>
      </c>
      <c r="N7" s="76" t="s">
        <v>44</v>
      </c>
      <c r="O7" s="66"/>
      <c r="P7" s="77" t="e">
        <f>VLOOKUP(O7,A:J,9,FALSE)</f>
        <v>#N/A</v>
      </c>
      <c r="Q7" s="75">
        <f>YEAR(O7)</f>
        <v>1900</v>
      </c>
      <c r="R7" s="75" t="e">
        <f>VLOOKUP(O7,A:I,2,FALSE)</f>
        <v>#N/A</v>
      </c>
      <c r="S7" s="75" t="e">
        <f>VLOOKUP(O7,A:I,3,FALSE)</f>
        <v>#N/A</v>
      </c>
      <c r="T7" s="75" t="e">
        <f>VLOOKUP(O7,A:I,4,FALSE)</f>
        <v>#N/A</v>
      </c>
      <c r="U7" s="75" t="e">
        <f>VLOOKUP(O7,A:I,5,FALSE)</f>
        <v>#N/A</v>
      </c>
      <c r="V7" s="75" t="e">
        <f>VLOOKUP(O7,A:I,6,FALSE)</f>
        <v>#N/A</v>
      </c>
      <c r="W7" s="75"/>
      <c r="X7" s="75"/>
      <c r="Y7" s="75"/>
      <c r="Z7" s="75"/>
      <c r="AA7" s="75"/>
    </row>
    <row r="8" spans="1:29" s="72" customFormat="1" ht="10" customHeight="1" x14ac:dyDescent="0.35">
      <c r="A8" s="73">
        <v>43282</v>
      </c>
      <c r="B8" s="72">
        <v>0.84</v>
      </c>
      <c r="C8" s="71">
        <v>4.4800000000000004</v>
      </c>
      <c r="D8" s="71">
        <v>5.45</v>
      </c>
      <c r="E8" s="71">
        <v>10.16</v>
      </c>
      <c r="F8" s="72">
        <v>5.93</v>
      </c>
      <c r="G8" s="72">
        <v>0.25</v>
      </c>
      <c r="H8" s="71">
        <f t="shared" si="1"/>
        <v>20.93</v>
      </c>
      <c r="I8" s="72">
        <f t="shared" si="0"/>
        <v>26.86</v>
      </c>
      <c r="J8" s="71">
        <v>54</v>
      </c>
      <c r="K8" s="71">
        <v>6</v>
      </c>
      <c r="N8" s="76"/>
      <c r="P8" s="82"/>
      <c r="Q8" s="75"/>
      <c r="R8" s="75"/>
      <c r="S8" s="75"/>
      <c r="T8" s="75"/>
      <c r="U8" s="75"/>
      <c r="V8" s="75"/>
      <c r="W8" s="75"/>
      <c r="X8" s="75"/>
      <c r="Y8" s="75"/>
      <c r="Z8" s="75"/>
      <c r="AA8" s="75"/>
    </row>
    <row r="9" spans="1:29" s="72" customFormat="1" ht="29.15" hidden="1" customHeight="1" x14ac:dyDescent="0.35">
      <c r="A9" s="73">
        <v>43313</v>
      </c>
      <c r="B9" s="72">
        <v>0.59</v>
      </c>
      <c r="C9" s="71">
        <v>4.4800000000000004</v>
      </c>
      <c r="D9" s="71">
        <v>5.45</v>
      </c>
      <c r="E9" s="71">
        <v>10.16</v>
      </c>
      <c r="F9" s="72">
        <v>5.93</v>
      </c>
      <c r="G9" s="72">
        <v>0</v>
      </c>
      <c r="H9" s="71">
        <f t="shared" si="1"/>
        <v>20.68</v>
      </c>
      <c r="I9" s="72">
        <f t="shared" si="0"/>
        <v>26.61</v>
      </c>
      <c r="J9" s="71">
        <v>53</v>
      </c>
      <c r="K9" s="71">
        <v>5</v>
      </c>
      <c r="N9" s="76" t="s">
        <v>45</v>
      </c>
      <c r="O9" s="67" t="e">
        <f>S15*Q15+S17*Q17+S19*Q19+S21*Q21+S23*Q23</f>
        <v>#N/A</v>
      </c>
      <c r="P9" s="82"/>
      <c r="Q9" s="74">
        <f ca="1">(TODAY()-O7)/365.25*12.175</f>
        <v>1508.7000000000003</v>
      </c>
      <c r="R9" s="74">
        <f ca="1">ROUNDDOWN(Q9,0)</f>
        <v>1508</v>
      </c>
      <c r="S9" s="75"/>
      <c r="T9" s="75"/>
      <c r="U9" s="75"/>
      <c r="V9" s="75"/>
      <c r="W9" s="75"/>
      <c r="X9" s="75"/>
      <c r="Y9" s="75"/>
      <c r="Z9" s="75"/>
      <c r="AA9" s="75"/>
    </row>
    <row r="10" spans="1:29" ht="10" hidden="1" customHeight="1" x14ac:dyDescent="0.35">
      <c r="A10" s="78">
        <v>43344</v>
      </c>
      <c r="B10" s="71">
        <v>0.59</v>
      </c>
      <c r="C10" s="71">
        <v>4.4800000000000004</v>
      </c>
      <c r="D10" s="71">
        <v>5.45</v>
      </c>
      <c r="E10" s="71">
        <v>10.16</v>
      </c>
      <c r="F10" s="72">
        <v>5.93</v>
      </c>
      <c r="G10" s="71">
        <v>0.3</v>
      </c>
      <c r="H10" s="71">
        <f t="shared" si="1"/>
        <v>20.68</v>
      </c>
      <c r="I10" s="71">
        <f t="shared" si="0"/>
        <v>26.61</v>
      </c>
      <c r="J10" s="71">
        <v>52</v>
      </c>
      <c r="K10" s="71">
        <v>4</v>
      </c>
      <c r="N10" s="76"/>
      <c r="O10" s="72"/>
      <c r="P10" s="82"/>
      <c r="Q10" s="79"/>
      <c r="R10" s="79"/>
      <c r="S10" s="79"/>
      <c r="T10" s="79"/>
      <c r="U10" s="79"/>
      <c r="V10" s="79"/>
      <c r="W10" s="79"/>
      <c r="X10" s="79"/>
      <c r="Y10" s="79"/>
      <c r="Z10" s="79"/>
      <c r="AA10" s="79"/>
    </row>
    <row r="11" spans="1:29" ht="29.15" customHeight="1" x14ac:dyDescent="0.35">
      <c r="A11" s="78">
        <v>43374</v>
      </c>
      <c r="B11" s="71">
        <v>0.28999999999999998</v>
      </c>
      <c r="C11" s="71">
        <v>4.4800000000000004</v>
      </c>
      <c r="D11" s="71">
        <v>5.45</v>
      </c>
      <c r="E11" s="71">
        <v>10.16</v>
      </c>
      <c r="F11" s="72">
        <v>5.93</v>
      </c>
      <c r="G11" s="71">
        <v>0.28999999999999998</v>
      </c>
      <c r="H11" s="71">
        <f t="shared" si="1"/>
        <v>20.38</v>
      </c>
      <c r="I11" s="71">
        <f t="shared" si="0"/>
        <v>26.31</v>
      </c>
      <c r="J11" s="71">
        <v>51</v>
      </c>
      <c r="K11" s="71">
        <v>3</v>
      </c>
      <c r="N11" s="76" t="s">
        <v>46</v>
      </c>
      <c r="O11" s="67" t="e">
        <f>S25</f>
        <v>#N/A</v>
      </c>
      <c r="P11" s="82"/>
      <c r="Q11" s="79"/>
      <c r="R11" s="79"/>
      <c r="S11" s="79"/>
      <c r="T11" s="79"/>
      <c r="U11" s="79"/>
      <c r="V11" s="79"/>
      <c r="W11" s="79"/>
      <c r="X11" s="79"/>
      <c r="Y11" s="79"/>
      <c r="Z11" s="79"/>
      <c r="AA11" s="79"/>
    </row>
    <row r="12" spans="1:29" ht="10" customHeight="1" x14ac:dyDescent="0.35">
      <c r="A12" s="78">
        <v>43405</v>
      </c>
      <c r="B12" s="71">
        <v>1E-10</v>
      </c>
      <c r="C12" s="71">
        <v>4.4800000000000004</v>
      </c>
      <c r="D12" s="71">
        <v>5.45</v>
      </c>
      <c r="E12" s="71">
        <v>10.16</v>
      </c>
      <c r="F12" s="72">
        <v>5.93</v>
      </c>
      <c r="G12" s="71">
        <v>-0.14000000000000001</v>
      </c>
      <c r="H12" s="71">
        <f t="shared" si="1"/>
        <v>20.09</v>
      </c>
      <c r="I12" s="71">
        <f t="shared" si="0"/>
        <v>26.02</v>
      </c>
      <c r="J12" s="71">
        <v>50</v>
      </c>
      <c r="K12" s="71">
        <v>2</v>
      </c>
      <c r="N12" s="76"/>
      <c r="O12" s="72"/>
      <c r="P12" s="82"/>
      <c r="Q12" s="83"/>
      <c r="R12" s="83"/>
      <c r="S12" s="83"/>
      <c r="T12" s="83"/>
      <c r="U12" s="83"/>
      <c r="V12" s="83"/>
      <c r="W12" s="83"/>
      <c r="X12" s="83"/>
      <c r="Y12" s="83"/>
      <c r="Z12" s="83"/>
    </row>
    <row r="13" spans="1:29" ht="29.15" customHeight="1" x14ac:dyDescent="0.35">
      <c r="A13" s="78">
        <v>43435</v>
      </c>
      <c r="B13" s="71">
        <v>0.14000000000000001</v>
      </c>
      <c r="C13" s="71">
        <v>4.4800000000000004</v>
      </c>
      <c r="D13" s="71">
        <v>5.45</v>
      </c>
      <c r="E13" s="71">
        <v>10.16</v>
      </c>
      <c r="F13" s="72">
        <v>5.93</v>
      </c>
      <c r="G13" s="71">
        <v>0.14000000000000001</v>
      </c>
      <c r="H13" s="71">
        <f t="shared" si="1"/>
        <v>20.23</v>
      </c>
      <c r="I13" s="71">
        <f>G13+I14</f>
        <v>26.16</v>
      </c>
      <c r="J13" s="71">
        <v>49</v>
      </c>
      <c r="K13" s="71">
        <v>1</v>
      </c>
      <c r="N13" s="87" t="s">
        <v>47</v>
      </c>
      <c r="O13" s="87" t="s">
        <v>48</v>
      </c>
      <c r="P13" s="87"/>
      <c r="Q13" s="87" t="s">
        <v>49</v>
      </c>
      <c r="R13" s="87"/>
      <c r="S13" s="87" t="s">
        <v>50</v>
      </c>
      <c r="T13" s="88"/>
      <c r="U13" s="173" t="s">
        <v>51</v>
      </c>
      <c r="V13" s="173"/>
      <c r="W13" s="173"/>
      <c r="X13" s="89"/>
      <c r="Y13" s="173" t="s">
        <v>52</v>
      </c>
      <c r="Z13" s="173"/>
      <c r="AA13" s="173"/>
      <c r="AB13" s="173"/>
      <c r="AC13" s="173"/>
    </row>
    <row r="14" spans="1:29" ht="10" customHeight="1" x14ac:dyDescent="0.35">
      <c r="A14" s="78">
        <v>43466</v>
      </c>
      <c r="B14" s="71">
        <v>0</v>
      </c>
      <c r="C14" s="71">
        <v>4.4800000000000004</v>
      </c>
      <c r="D14" s="71">
        <v>5.45</v>
      </c>
      <c r="E14" s="71">
        <v>10.16</v>
      </c>
      <c r="F14" s="72">
        <v>5.93</v>
      </c>
      <c r="G14" s="71">
        <v>0.37000000000000011</v>
      </c>
      <c r="H14" s="71">
        <f t="shared" si="1"/>
        <v>20.09</v>
      </c>
      <c r="I14" s="71">
        <f t="shared" si="0"/>
        <v>26.02</v>
      </c>
      <c r="J14" s="71">
        <v>48</v>
      </c>
      <c r="K14" s="71">
        <v>12</v>
      </c>
      <c r="L14" s="71">
        <v>4.4800000000000004</v>
      </c>
    </row>
    <row r="15" spans="1:29" ht="29.15" customHeight="1" x14ac:dyDescent="0.35">
      <c r="A15" s="78">
        <v>43497</v>
      </c>
      <c r="B15" s="71">
        <v>0</v>
      </c>
      <c r="C15" s="71">
        <v>4.1100000000000003</v>
      </c>
      <c r="D15" s="71">
        <v>5.45</v>
      </c>
      <c r="E15" s="71">
        <v>10.16</v>
      </c>
      <c r="F15" s="72">
        <v>5.93</v>
      </c>
      <c r="G15" s="71">
        <v>0.5600000000000005</v>
      </c>
      <c r="H15" s="71">
        <f t="shared" si="1"/>
        <v>19.72</v>
      </c>
      <c r="I15" s="71">
        <f t="shared" si="0"/>
        <v>25.65</v>
      </c>
      <c r="J15" s="71">
        <v>47</v>
      </c>
      <c r="K15" s="71">
        <v>11</v>
      </c>
      <c r="N15" s="76">
        <v>2018</v>
      </c>
      <c r="O15" s="68">
        <f>R5/100</f>
        <v>0</v>
      </c>
      <c r="Q15" s="69" t="e">
        <f>IF(O17=0,"0",IF($Q$3&lt;=60,VLOOKUP($O$7,A:L,11,FALSE),"13"))</f>
        <v>#N/A</v>
      </c>
      <c r="S15" s="67" t="e">
        <f>IF(Q15="0","0",O5)</f>
        <v>#N/A</v>
      </c>
      <c r="U15" s="172" t="e">
        <f>S15*Q15</f>
        <v>#N/A</v>
      </c>
      <c r="V15" s="172"/>
      <c r="W15" s="172"/>
    </row>
    <row r="16" spans="1:29" ht="10" customHeight="1" x14ac:dyDescent="0.35">
      <c r="A16" s="78">
        <v>43525</v>
      </c>
      <c r="B16" s="71">
        <v>0</v>
      </c>
      <c r="C16" s="71">
        <v>3.55</v>
      </c>
      <c r="D16" s="71">
        <v>5.45</v>
      </c>
      <c r="E16" s="71">
        <v>10.16</v>
      </c>
      <c r="F16" s="72">
        <v>5.93</v>
      </c>
      <c r="G16" s="71">
        <v>0.79</v>
      </c>
      <c r="H16" s="71">
        <f t="shared" si="1"/>
        <v>19.16</v>
      </c>
      <c r="I16" s="71">
        <f t="shared" si="0"/>
        <v>25.09</v>
      </c>
      <c r="J16" s="71">
        <v>46</v>
      </c>
      <c r="K16" s="71">
        <v>10</v>
      </c>
    </row>
    <row r="17" spans="1:25" ht="29.15" customHeight="1" x14ac:dyDescent="0.35">
      <c r="A17" s="78">
        <v>43556</v>
      </c>
      <c r="B17" s="71">
        <v>0</v>
      </c>
      <c r="C17" s="71">
        <v>2.76</v>
      </c>
      <c r="D17" s="71">
        <v>5.45</v>
      </c>
      <c r="E17" s="71">
        <v>10.16</v>
      </c>
      <c r="F17" s="72">
        <v>5.93</v>
      </c>
      <c r="G17" s="71">
        <v>0.61999999999999966</v>
      </c>
      <c r="H17" s="71">
        <f t="shared" si="1"/>
        <v>18.37</v>
      </c>
      <c r="I17" s="71">
        <f t="shared" si="0"/>
        <v>24.3</v>
      </c>
      <c r="J17" s="71">
        <v>45</v>
      </c>
      <c r="K17" s="71">
        <v>9</v>
      </c>
      <c r="N17" s="76">
        <v>2019</v>
      </c>
      <c r="O17" s="68" t="e">
        <f>R7/100</f>
        <v>#N/A</v>
      </c>
      <c r="Q17" s="69" t="e">
        <f>IF(O19=0,"0",IF($Q$3&lt;=48,VLOOKUP($O$7,A:K,11,FALSE),"13"))</f>
        <v>#N/A</v>
      </c>
      <c r="S17" s="67" t="e">
        <f>IF(Q17="0","0",IF(Q17&lt;14,$O$5,S15*(1+O17)))</f>
        <v>#N/A</v>
      </c>
      <c r="U17" s="172" t="e">
        <f>S17*Q17</f>
        <v>#N/A</v>
      </c>
      <c r="V17" s="172"/>
      <c r="W17" s="172"/>
      <c r="Y17" s="80" t="s">
        <v>53</v>
      </c>
    </row>
    <row r="18" spans="1:25" ht="10" customHeight="1" x14ac:dyDescent="0.35">
      <c r="A18" s="78">
        <v>43586</v>
      </c>
      <c r="B18" s="71">
        <v>0</v>
      </c>
      <c r="C18" s="71">
        <v>2.14</v>
      </c>
      <c r="D18" s="71">
        <v>5.45</v>
      </c>
      <c r="E18" s="71">
        <v>10.16</v>
      </c>
      <c r="F18" s="72">
        <v>5.93</v>
      </c>
      <c r="G18" s="71">
        <v>0.15000000000000013</v>
      </c>
      <c r="H18" s="71">
        <f t="shared" si="1"/>
        <v>17.75</v>
      </c>
      <c r="I18" s="71">
        <f t="shared" si="0"/>
        <v>23.68</v>
      </c>
      <c r="J18" s="71">
        <v>44</v>
      </c>
      <c r="K18" s="71">
        <v>8</v>
      </c>
    </row>
    <row r="19" spans="1:25" ht="29.15" customHeight="1" x14ac:dyDescent="0.35">
      <c r="A19" s="78">
        <v>43617</v>
      </c>
      <c r="B19" s="71">
        <v>0</v>
      </c>
      <c r="C19" s="71">
        <v>1.99</v>
      </c>
      <c r="D19" s="71">
        <v>5.45</v>
      </c>
      <c r="E19" s="71">
        <v>10.16</v>
      </c>
      <c r="F19" s="72">
        <v>5.93</v>
      </c>
      <c r="G19" s="71">
        <v>1.0000000000000009E-2</v>
      </c>
      <c r="H19" s="71">
        <f t="shared" si="1"/>
        <v>17.600000000000001</v>
      </c>
      <c r="I19" s="71">
        <f t="shared" si="0"/>
        <v>23.53</v>
      </c>
      <c r="J19" s="71">
        <v>43</v>
      </c>
      <c r="K19" s="71">
        <v>7</v>
      </c>
      <c r="N19" s="76">
        <v>2020</v>
      </c>
      <c r="O19" s="68" t="e">
        <f>S7/100</f>
        <v>#N/A</v>
      </c>
      <c r="P19" s="81"/>
      <c r="Q19" s="69" t="e">
        <f>IF(O21=0,"0",IF(Q3&lt;=36,VLOOKUP(O7,A:L,11,FALSE),"13"))</f>
        <v>#N/A</v>
      </c>
      <c r="S19" s="67" t="e">
        <f>IF(Q19="0","0",IF(Q19&lt;14,$O$5,S17*(1+O19)))</f>
        <v>#N/A</v>
      </c>
      <c r="U19" s="172" t="e">
        <f>S19*Q19</f>
        <v>#N/A</v>
      </c>
      <c r="V19" s="172"/>
      <c r="W19" s="172"/>
      <c r="Y19" s="80" t="s">
        <v>54</v>
      </c>
    </row>
    <row r="20" spans="1:25" ht="10" customHeight="1" x14ac:dyDescent="0.35">
      <c r="A20" s="78">
        <v>43647</v>
      </c>
      <c r="B20" s="71">
        <v>0</v>
      </c>
      <c r="C20" s="71">
        <v>1.98</v>
      </c>
      <c r="D20" s="71">
        <v>5.45</v>
      </c>
      <c r="E20" s="71">
        <v>10.16</v>
      </c>
      <c r="F20" s="72">
        <v>5.93</v>
      </c>
      <c r="G20" s="71">
        <v>0.10000000000000009</v>
      </c>
      <c r="H20" s="71">
        <f t="shared" si="1"/>
        <v>17.59</v>
      </c>
      <c r="I20" s="71">
        <f t="shared" si="0"/>
        <v>23.52</v>
      </c>
      <c r="J20" s="71">
        <v>42</v>
      </c>
      <c r="K20" s="71">
        <v>6</v>
      </c>
    </row>
    <row r="21" spans="1:25" ht="29.15" customHeight="1" x14ac:dyDescent="0.35">
      <c r="A21" s="78">
        <v>43678</v>
      </c>
      <c r="B21" s="71">
        <v>0</v>
      </c>
      <c r="C21" s="71">
        <v>1.88</v>
      </c>
      <c r="D21" s="71">
        <v>5.45</v>
      </c>
      <c r="E21" s="71">
        <v>10.16</v>
      </c>
      <c r="F21" s="72">
        <v>5.93</v>
      </c>
      <c r="G21" s="71">
        <v>0.11999999999999988</v>
      </c>
      <c r="H21" s="71">
        <f t="shared" si="1"/>
        <v>17.489999999999998</v>
      </c>
      <c r="I21" s="71">
        <f t="shared" si="0"/>
        <v>23.419999999999998</v>
      </c>
      <c r="J21" s="71">
        <v>41</v>
      </c>
      <c r="K21" s="71">
        <v>5</v>
      </c>
      <c r="N21" s="76">
        <v>2021</v>
      </c>
      <c r="O21" s="68" t="e">
        <f>T7/100</f>
        <v>#N/A</v>
      </c>
      <c r="Q21" s="69" t="e">
        <f>IF(O23=0,"0",IF(Q3&lt;=24,VLOOKUP(O7,A:L,11,FALSE),"13"))</f>
        <v>#N/A</v>
      </c>
      <c r="S21" s="67" t="e">
        <f>IF(Q21="0","0",IF(Q21&lt;14,$O$5,S19*(1+O21)))</f>
        <v>#N/A</v>
      </c>
      <c r="U21" s="172" t="e">
        <f>S21*Q21</f>
        <v>#N/A</v>
      </c>
      <c r="V21" s="172"/>
      <c r="W21" s="172"/>
      <c r="Y21" s="80" t="s">
        <v>55</v>
      </c>
    </row>
    <row r="22" spans="1:25" ht="10" customHeight="1" x14ac:dyDescent="0.35">
      <c r="A22" s="78">
        <v>43709</v>
      </c>
      <c r="B22" s="71">
        <v>0</v>
      </c>
      <c r="C22" s="71">
        <v>1.76</v>
      </c>
      <c r="D22" s="71">
        <v>5.45</v>
      </c>
      <c r="E22" s="71">
        <v>10.16</v>
      </c>
      <c r="F22" s="72">
        <v>5.93</v>
      </c>
      <c r="G22" s="71">
        <v>-5.0000000000000044E-2</v>
      </c>
      <c r="H22" s="71">
        <f t="shared" si="1"/>
        <v>17.369999999999997</v>
      </c>
      <c r="I22" s="71">
        <f t="shared" si="0"/>
        <v>23.299999999999997</v>
      </c>
      <c r="J22" s="71">
        <v>40</v>
      </c>
      <c r="K22" s="71">
        <v>4</v>
      </c>
    </row>
    <row r="23" spans="1:25" ht="28.5" customHeight="1" x14ac:dyDescent="0.35">
      <c r="A23" s="78">
        <v>43739</v>
      </c>
      <c r="B23" s="71">
        <v>0</v>
      </c>
      <c r="C23" s="71">
        <v>1.81</v>
      </c>
      <c r="D23" s="71">
        <v>5.45</v>
      </c>
      <c r="E23" s="71">
        <v>10.16</v>
      </c>
      <c r="F23" s="72">
        <v>5.93</v>
      </c>
      <c r="G23" s="71">
        <v>4.0000000000000036E-2</v>
      </c>
      <c r="H23" s="71">
        <f t="shared" si="1"/>
        <v>17.419999999999998</v>
      </c>
      <c r="I23" s="71">
        <f t="shared" si="0"/>
        <v>23.349999999999998</v>
      </c>
      <c r="J23" s="71">
        <v>39</v>
      </c>
      <c r="K23" s="71">
        <v>3</v>
      </c>
      <c r="N23" s="76">
        <v>2022</v>
      </c>
      <c r="O23" s="68" t="e">
        <f>U7/100</f>
        <v>#N/A</v>
      </c>
      <c r="Q23" s="69" t="e">
        <f>IF(Q3&lt;=12,VLOOKUP(O7,A:K,10,FALSE),"13")</f>
        <v>#N/A</v>
      </c>
      <c r="S23" s="67" t="e">
        <f>IF(Q23="0","0",IF(Q23&lt;14,$O$5,S21*(1+O23)))</f>
        <v>#N/A</v>
      </c>
      <c r="U23" s="172" t="e">
        <f>S23*Q23</f>
        <v>#N/A</v>
      </c>
      <c r="V23" s="172"/>
      <c r="W23" s="172"/>
      <c r="Y23" s="80" t="s">
        <v>56</v>
      </c>
    </row>
    <row r="24" spans="1:25" ht="9.75" customHeight="1" x14ac:dyDescent="0.35">
      <c r="A24" s="78">
        <v>43770</v>
      </c>
      <c r="B24" s="71">
        <v>0</v>
      </c>
      <c r="C24" s="71">
        <v>1.77</v>
      </c>
      <c r="D24" s="71">
        <v>5.45</v>
      </c>
      <c r="E24" s="71">
        <v>10.16</v>
      </c>
      <c r="F24" s="72">
        <v>5.93</v>
      </c>
      <c r="G24" s="71">
        <v>0.55000000000000004</v>
      </c>
      <c r="H24" s="71">
        <f t="shared" si="1"/>
        <v>17.38</v>
      </c>
      <c r="I24" s="71">
        <f t="shared" si="0"/>
        <v>23.31</v>
      </c>
      <c r="J24" s="71">
        <v>38</v>
      </c>
      <c r="K24" s="71">
        <v>2</v>
      </c>
    </row>
    <row r="25" spans="1:25" ht="29.25" customHeight="1" x14ac:dyDescent="0.35">
      <c r="A25" s="78">
        <v>43800</v>
      </c>
      <c r="B25" s="71">
        <v>0</v>
      </c>
      <c r="C25" s="71">
        <v>1.22</v>
      </c>
      <c r="D25" s="71">
        <v>5.45</v>
      </c>
      <c r="E25" s="71">
        <v>10.16</v>
      </c>
      <c r="F25" s="72">
        <v>5.93</v>
      </c>
      <c r="G25" s="71">
        <v>1.22</v>
      </c>
      <c r="H25" s="71">
        <f t="shared" si="1"/>
        <v>16.829999999999998</v>
      </c>
      <c r="I25" s="71">
        <f t="shared" si="0"/>
        <v>22.759999999999998</v>
      </c>
      <c r="J25" s="71">
        <v>37</v>
      </c>
      <c r="K25" s="71">
        <v>1</v>
      </c>
      <c r="N25" s="76">
        <v>2023</v>
      </c>
      <c r="O25" s="68" t="e">
        <f>V7/100</f>
        <v>#N/A</v>
      </c>
      <c r="P25" s="71"/>
      <c r="S25" s="67" t="e">
        <f>S23*(1+O25)</f>
        <v>#N/A</v>
      </c>
      <c r="Y25" s="80" t="s">
        <v>57</v>
      </c>
    </row>
    <row r="26" spans="1:25" x14ac:dyDescent="0.35">
      <c r="A26" s="78">
        <v>43831</v>
      </c>
      <c r="B26" s="71">
        <v>0</v>
      </c>
      <c r="C26" s="72">
        <v>0</v>
      </c>
      <c r="D26" s="71">
        <v>5.45</v>
      </c>
      <c r="E26" s="71">
        <v>10.16</v>
      </c>
      <c r="F26" s="72">
        <v>5.93</v>
      </c>
      <c r="G26" s="71">
        <v>0.20000000000000018</v>
      </c>
      <c r="H26" s="71">
        <f t="shared" si="1"/>
        <v>15.61</v>
      </c>
      <c r="I26" s="71">
        <f t="shared" si="0"/>
        <v>21.54</v>
      </c>
      <c r="J26" s="71">
        <v>36</v>
      </c>
      <c r="K26" s="71">
        <v>12</v>
      </c>
      <c r="L26" s="71">
        <v>5.45</v>
      </c>
    </row>
    <row r="27" spans="1:25" x14ac:dyDescent="0.35">
      <c r="A27" s="78">
        <v>43862</v>
      </c>
      <c r="B27" s="71">
        <v>0</v>
      </c>
      <c r="C27" s="72">
        <v>0</v>
      </c>
      <c r="D27" s="71">
        <v>5.25</v>
      </c>
      <c r="E27" s="71">
        <v>10.16</v>
      </c>
      <c r="F27" s="72">
        <v>5.93</v>
      </c>
      <c r="G27" s="71">
        <v>0.17999999999999972</v>
      </c>
      <c r="H27" s="71">
        <f t="shared" si="1"/>
        <v>15.41</v>
      </c>
      <c r="I27" s="71">
        <f t="shared" si="0"/>
        <v>21.34</v>
      </c>
      <c r="J27" s="71">
        <v>35</v>
      </c>
      <c r="K27" s="71">
        <v>11</v>
      </c>
    </row>
    <row r="28" spans="1:25" x14ac:dyDescent="0.35">
      <c r="A28" s="78">
        <v>43891</v>
      </c>
      <c r="B28" s="71">
        <v>0</v>
      </c>
      <c r="C28" s="72">
        <v>0</v>
      </c>
      <c r="D28" s="71">
        <v>5.07</v>
      </c>
      <c r="E28" s="71">
        <v>10.16</v>
      </c>
      <c r="F28" s="72">
        <v>5.93</v>
      </c>
      <c r="G28" s="71">
        <v>0.19000000000000039</v>
      </c>
      <c r="H28" s="71">
        <f t="shared" si="1"/>
        <v>15.23</v>
      </c>
      <c r="I28" s="71">
        <f t="shared" si="0"/>
        <v>21.16</v>
      </c>
      <c r="J28" s="71">
        <v>34</v>
      </c>
      <c r="K28" s="71">
        <v>10</v>
      </c>
    </row>
    <row r="29" spans="1:25" x14ac:dyDescent="0.35">
      <c r="A29" s="78">
        <v>43922</v>
      </c>
      <c r="B29" s="71">
        <v>0</v>
      </c>
      <c r="C29" s="72">
        <v>0</v>
      </c>
      <c r="D29" s="71">
        <v>4.88</v>
      </c>
      <c r="E29" s="71">
        <v>10.16</v>
      </c>
      <c r="F29" s="72">
        <v>5.93</v>
      </c>
      <c r="G29" s="71">
        <v>-0.24000000000000021</v>
      </c>
      <c r="H29" s="71">
        <f t="shared" si="1"/>
        <v>15.04</v>
      </c>
      <c r="I29" s="71">
        <f t="shared" si="0"/>
        <v>20.97</v>
      </c>
      <c r="J29" s="71">
        <v>33</v>
      </c>
      <c r="K29" s="71">
        <v>9</v>
      </c>
    </row>
    <row r="30" spans="1:25" x14ac:dyDescent="0.35">
      <c r="A30" s="78">
        <v>43952</v>
      </c>
      <c r="B30" s="71">
        <v>0</v>
      </c>
      <c r="C30" s="72">
        <v>0</v>
      </c>
      <c r="D30" s="71">
        <v>5.12</v>
      </c>
      <c r="E30" s="71">
        <v>10.16</v>
      </c>
      <c r="F30" s="72">
        <v>5.93</v>
      </c>
      <c r="G30" s="71">
        <v>-0.26999999999999957</v>
      </c>
      <c r="H30" s="71">
        <f t="shared" si="1"/>
        <v>15.280000000000001</v>
      </c>
      <c r="I30" s="71">
        <f t="shared" si="0"/>
        <v>21.21</v>
      </c>
      <c r="J30" s="71">
        <v>32</v>
      </c>
      <c r="K30" s="71">
        <v>8</v>
      </c>
    </row>
    <row r="31" spans="1:25" x14ac:dyDescent="0.35">
      <c r="A31" s="78">
        <v>43983</v>
      </c>
      <c r="B31" s="71">
        <v>0</v>
      </c>
      <c r="C31" s="72">
        <v>0</v>
      </c>
      <c r="D31" s="71">
        <v>5.39</v>
      </c>
      <c r="E31" s="71">
        <v>10.16</v>
      </c>
      <c r="F31" s="72">
        <v>5.93</v>
      </c>
      <c r="G31" s="71">
        <v>0.3199999999999994</v>
      </c>
      <c r="H31" s="71">
        <f t="shared" si="1"/>
        <v>15.55</v>
      </c>
      <c r="I31" s="71">
        <f t="shared" si="0"/>
        <v>21.48</v>
      </c>
      <c r="J31" s="71">
        <v>31</v>
      </c>
      <c r="K31" s="71">
        <v>7</v>
      </c>
    </row>
    <row r="32" spans="1:25" x14ac:dyDescent="0.35">
      <c r="A32" s="78">
        <v>44013</v>
      </c>
      <c r="B32" s="71">
        <v>0</v>
      </c>
      <c r="C32" s="72">
        <v>0</v>
      </c>
      <c r="D32" s="71">
        <v>5.07</v>
      </c>
      <c r="E32" s="71">
        <v>10.16</v>
      </c>
      <c r="F32" s="72">
        <v>5.93</v>
      </c>
      <c r="G32" s="71">
        <v>0.45999999999999996</v>
      </c>
      <c r="H32" s="71">
        <f t="shared" si="1"/>
        <v>15.23</v>
      </c>
      <c r="I32" s="71">
        <f t="shared" si="0"/>
        <v>21.16</v>
      </c>
      <c r="J32" s="71">
        <v>30</v>
      </c>
      <c r="K32" s="71">
        <v>6</v>
      </c>
    </row>
    <row r="33" spans="1:12" x14ac:dyDescent="0.35">
      <c r="A33" s="78">
        <v>44044</v>
      </c>
      <c r="B33" s="71">
        <v>0</v>
      </c>
      <c r="C33" s="72">
        <v>0</v>
      </c>
      <c r="D33" s="71">
        <v>4.6100000000000003</v>
      </c>
      <c r="E33" s="71">
        <v>10.16</v>
      </c>
      <c r="F33" s="72">
        <v>5.93</v>
      </c>
      <c r="G33" s="71">
        <v>0.37999999999999989</v>
      </c>
      <c r="H33" s="71">
        <f t="shared" si="1"/>
        <v>14.77</v>
      </c>
      <c r="I33" s="71">
        <f t="shared" si="0"/>
        <v>20.7</v>
      </c>
      <c r="J33" s="71">
        <v>29</v>
      </c>
      <c r="K33" s="71">
        <v>5</v>
      </c>
    </row>
    <row r="34" spans="1:12" x14ac:dyDescent="0.35">
      <c r="A34" s="78">
        <v>44075</v>
      </c>
      <c r="B34" s="71">
        <v>0</v>
      </c>
      <c r="C34" s="72">
        <v>0</v>
      </c>
      <c r="D34" s="71">
        <v>4.2300000000000004</v>
      </c>
      <c r="E34" s="71">
        <v>10.16</v>
      </c>
      <c r="F34" s="72">
        <v>5.93</v>
      </c>
      <c r="G34" s="71">
        <v>0.89000000000000057</v>
      </c>
      <c r="H34" s="71">
        <f t="shared" si="1"/>
        <v>14.39</v>
      </c>
      <c r="I34" s="71">
        <f t="shared" si="0"/>
        <v>20.32</v>
      </c>
      <c r="J34" s="71">
        <v>28</v>
      </c>
      <c r="K34" s="71">
        <v>4</v>
      </c>
    </row>
    <row r="35" spans="1:12" x14ac:dyDescent="0.35">
      <c r="A35" s="78">
        <v>44105</v>
      </c>
      <c r="B35" s="71">
        <v>0</v>
      </c>
      <c r="C35" s="72">
        <v>0</v>
      </c>
      <c r="D35" s="71">
        <v>3.34</v>
      </c>
      <c r="E35" s="71">
        <v>10.16</v>
      </c>
      <c r="F35" s="72">
        <v>5.93</v>
      </c>
      <c r="G35" s="71">
        <v>0.91999999999999993</v>
      </c>
      <c r="H35" s="71">
        <f t="shared" si="1"/>
        <v>13.5</v>
      </c>
      <c r="I35" s="71">
        <f t="shared" si="0"/>
        <v>19.43</v>
      </c>
      <c r="J35" s="71">
        <v>27</v>
      </c>
      <c r="K35" s="71">
        <v>3</v>
      </c>
    </row>
    <row r="36" spans="1:12" x14ac:dyDescent="0.35">
      <c r="A36" s="84">
        <v>44136</v>
      </c>
      <c r="B36" s="85">
        <v>0</v>
      </c>
      <c r="C36" s="86">
        <v>0</v>
      </c>
      <c r="D36" s="85">
        <v>2.42</v>
      </c>
      <c r="E36" s="85">
        <v>10.16</v>
      </c>
      <c r="F36" s="86">
        <v>5.93</v>
      </c>
      <c r="G36" s="85">
        <v>0.96</v>
      </c>
      <c r="H36" s="85">
        <f t="shared" si="1"/>
        <v>12.580000000000002</v>
      </c>
      <c r="I36" s="85">
        <f t="shared" si="0"/>
        <v>18.510000000000002</v>
      </c>
      <c r="J36" s="85">
        <v>26</v>
      </c>
      <c r="K36" s="85">
        <v>2</v>
      </c>
    </row>
    <row r="37" spans="1:12" x14ac:dyDescent="0.35">
      <c r="A37" s="78">
        <v>44166</v>
      </c>
      <c r="B37" s="71">
        <v>0</v>
      </c>
      <c r="C37" s="72">
        <v>0</v>
      </c>
      <c r="D37" s="71">
        <v>1.46</v>
      </c>
      <c r="E37" s="71">
        <v>10.16</v>
      </c>
      <c r="F37" s="72">
        <v>5.93</v>
      </c>
      <c r="G37" s="71">
        <v>1.46</v>
      </c>
      <c r="H37" s="71">
        <f t="shared" si="1"/>
        <v>11.620000000000001</v>
      </c>
      <c r="I37" s="71">
        <f t="shared" si="0"/>
        <v>17.55</v>
      </c>
      <c r="J37" s="71">
        <v>25</v>
      </c>
      <c r="K37" s="71">
        <v>1</v>
      </c>
    </row>
    <row r="38" spans="1:12" x14ac:dyDescent="0.35">
      <c r="A38" s="78">
        <v>44197</v>
      </c>
      <c r="B38" s="71">
        <v>0</v>
      </c>
      <c r="C38" s="72">
        <v>0</v>
      </c>
      <c r="D38" s="72">
        <v>0</v>
      </c>
      <c r="E38" s="71">
        <v>10.16</v>
      </c>
      <c r="F38" s="72">
        <v>5.93</v>
      </c>
      <c r="G38" s="71">
        <v>0.30000000000000071</v>
      </c>
      <c r="H38" s="71">
        <f t="shared" si="1"/>
        <v>10.16</v>
      </c>
      <c r="I38" s="71">
        <f t="shared" si="0"/>
        <v>16.09</v>
      </c>
      <c r="J38" s="71">
        <v>24</v>
      </c>
      <c r="K38" s="71">
        <v>12</v>
      </c>
      <c r="L38" s="71">
        <f>I38</f>
        <v>16.09</v>
      </c>
    </row>
    <row r="39" spans="1:12" x14ac:dyDescent="0.35">
      <c r="A39" s="78">
        <v>44228</v>
      </c>
      <c r="B39" s="71">
        <v>0</v>
      </c>
      <c r="C39" s="72">
        <v>0</v>
      </c>
      <c r="D39" s="72">
        <v>0</v>
      </c>
      <c r="E39" s="71">
        <v>9.86</v>
      </c>
      <c r="F39" s="72">
        <v>5.93</v>
      </c>
      <c r="G39" s="71">
        <v>0.88999999999999879</v>
      </c>
      <c r="H39" s="71">
        <f t="shared" si="1"/>
        <v>9.86</v>
      </c>
      <c r="I39" s="71">
        <f t="shared" si="0"/>
        <v>15.79</v>
      </c>
      <c r="J39" s="71">
        <v>23</v>
      </c>
      <c r="K39" s="71">
        <v>11</v>
      </c>
    </row>
    <row r="40" spans="1:12" x14ac:dyDescent="0.35">
      <c r="A40" s="78">
        <v>44256</v>
      </c>
      <c r="B40" s="71">
        <v>0</v>
      </c>
      <c r="C40" s="72">
        <v>0</v>
      </c>
      <c r="D40" s="72">
        <v>0</v>
      </c>
      <c r="E40" s="71">
        <v>8.9700000000000006</v>
      </c>
      <c r="F40" s="72">
        <v>5.93</v>
      </c>
      <c r="G40" s="71">
        <v>0.93000000000000149</v>
      </c>
      <c r="H40" s="71">
        <f t="shared" si="1"/>
        <v>8.9700000000000006</v>
      </c>
      <c r="I40" s="71">
        <f t="shared" si="0"/>
        <v>14.9</v>
      </c>
      <c r="J40" s="71">
        <v>22</v>
      </c>
      <c r="K40" s="71">
        <v>10</v>
      </c>
    </row>
    <row r="41" spans="1:12" x14ac:dyDescent="0.35">
      <c r="A41" s="78">
        <v>44287</v>
      </c>
      <c r="B41" s="71">
        <v>0</v>
      </c>
      <c r="C41" s="72">
        <v>0</v>
      </c>
      <c r="D41" s="72">
        <v>0</v>
      </c>
      <c r="E41" s="71">
        <v>8.0399999999999991</v>
      </c>
      <c r="F41" s="72">
        <v>5.93</v>
      </c>
      <c r="G41" s="71">
        <v>0.40999999999999925</v>
      </c>
      <c r="H41" s="71">
        <f t="shared" si="1"/>
        <v>8.0399999999999991</v>
      </c>
      <c r="I41" s="71">
        <f t="shared" si="0"/>
        <v>13.969999999999999</v>
      </c>
      <c r="J41" s="71">
        <v>21</v>
      </c>
      <c r="K41" s="71">
        <v>9</v>
      </c>
    </row>
    <row r="42" spans="1:12" x14ac:dyDescent="0.35">
      <c r="A42" s="78">
        <v>44317</v>
      </c>
      <c r="B42" s="71">
        <v>0</v>
      </c>
      <c r="C42" s="72">
        <v>0</v>
      </c>
      <c r="D42" s="72">
        <v>0</v>
      </c>
      <c r="E42" s="71">
        <v>7.63</v>
      </c>
      <c r="F42" s="72">
        <v>5.93</v>
      </c>
      <c r="G42" s="71">
        <v>1.0199999999999996</v>
      </c>
      <c r="H42" s="71">
        <f t="shared" si="1"/>
        <v>7.629999999999999</v>
      </c>
      <c r="I42" s="71">
        <f t="shared" si="0"/>
        <v>13.559999999999999</v>
      </c>
      <c r="J42" s="71">
        <v>20</v>
      </c>
      <c r="K42" s="71">
        <v>8</v>
      </c>
    </row>
    <row r="43" spans="1:12" x14ac:dyDescent="0.35">
      <c r="A43" s="78">
        <v>44348</v>
      </c>
      <c r="B43" s="71">
        <v>0</v>
      </c>
      <c r="C43" s="72">
        <v>0</v>
      </c>
      <c r="D43" s="72">
        <v>0</v>
      </c>
      <c r="E43" s="71">
        <v>6.61</v>
      </c>
      <c r="F43" s="72">
        <v>5.93</v>
      </c>
      <c r="G43" s="71">
        <v>0.64000000000000057</v>
      </c>
      <c r="H43" s="71">
        <f t="shared" si="1"/>
        <v>6.6099999999999994</v>
      </c>
      <c r="I43" s="71">
        <f t="shared" si="0"/>
        <v>12.54</v>
      </c>
      <c r="J43" s="71">
        <v>19</v>
      </c>
      <c r="K43" s="71">
        <v>7</v>
      </c>
    </row>
    <row r="44" spans="1:12" x14ac:dyDescent="0.35">
      <c r="A44" s="78">
        <v>44378</v>
      </c>
      <c r="B44" s="71">
        <v>0</v>
      </c>
      <c r="C44" s="72">
        <v>0</v>
      </c>
      <c r="D44" s="72">
        <v>0</v>
      </c>
      <c r="E44" s="71">
        <v>5.97</v>
      </c>
      <c r="F44" s="72">
        <v>5.93</v>
      </c>
      <c r="G44" s="71">
        <v>1.0699999999999994</v>
      </c>
      <c r="H44" s="71">
        <f t="shared" si="1"/>
        <v>5.9699999999999989</v>
      </c>
      <c r="I44" s="71">
        <f t="shared" si="0"/>
        <v>11.899999999999999</v>
      </c>
      <c r="J44" s="71">
        <v>18</v>
      </c>
      <c r="K44" s="71">
        <v>6</v>
      </c>
    </row>
    <row r="45" spans="1:12" x14ac:dyDescent="0.35">
      <c r="A45" s="78">
        <v>44409</v>
      </c>
      <c r="B45" s="71">
        <v>0</v>
      </c>
      <c r="C45" s="72">
        <v>0</v>
      </c>
      <c r="D45" s="72">
        <v>0</v>
      </c>
      <c r="E45" s="71">
        <v>4.9000000000000004</v>
      </c>
      <c r="F45" s="72">
        <v>5.93</v>
      </c>
      <c r="G45" s="71">
        <v>0.91000000000000014</v>
      </c>
      <c r="H45" s="71">
        <f t="shared" si="1"/>
        <v>4.9000000000000004</v>
      </c>
      <c r="I45" s="71">
        <f t="shared" si="0"/>
        <v>10.83</v>
      </c>
      <c r="J45" s="71">
        <v>17</v>
      </c>
      <c r="K45" s="71">
        <v>5</v>
      </c>
    </row>
    <row r="46" spans="1:12" x14ac:dyDescent="0.35">
      <c r="A46" s="78">
        <v>44440</v>
      </c>
      <c r="B46" s="71">
        <v>0</v>
      </c>
      <c r="C46" s="72">
        <v>0</v>
      </c>
      <c r="D46" s="72">
        <v>0</v>
      </c>
      <c r="E46" s="71">
        <v>3.99</v>
      </c>
      <c r="F46" s="72">
        <v>5.93</v>
      </c>
      <c r="G46" s="71">
        <f>E46-E47</f>
        <v>1.2400000000000002</v>
      </c>
      <c r="H46" s="71">
        <f t="shared" si="1"/>
        <v>3.99</v>
      </c>
      <c r="I46" s="71">
        <f t="shared" si="0"/>
        <v>9.92</v>
      </c>
      <c r="J46" s="71">
        <v>16</v>
      </c>
      <c r="K46" s="71">
        <v>4</v>
      </c>
    </row>
    <row r="47" spans="1:12" x14ac:dyDescent="0.35">
      <c r="A47" s="78">
        <v>44470</v>
      </c>
      <c r="B47" s="71">
        <v>0</v>
      </c>
      <c r="C47" s="72">
        <v>0</v>
      </c>
      <c r="D47" s="72">
        <v>0</v>
      </c>
      <c r="E47" s="71">
        <v>2.75</v>
      </c>
      <c r="F47" s="72">
        <v>5.93</v>
      </c>
      <c r="G47" s="71">
        <f>E47-E48</f>
        <v>1.17</v>
      </c>
      <c r="H47" s="71">
        <f t="shared" si="1"/>
        <v>2.75</v>
      </c>
      <c r="I47" s="71">
        <f t="shared" si="0"/>
        <v>8.68</v>
      </c>
      <c r="J47" s="71">
        <v>15</v>
      </c>
      <c r="K47" s="71">
        <v>3</v>
      </c>
    </row>
    <row r="48" spans="1:12" x14ac:dyDescent="0.35">
      <c r="A48" s="78">
        <v>44501</v>
      </c>
      <c r="B48" s="71">
        <v>0</v>
      </c>
      <c r="C48" s="72">
        <v>0</v>
      </c>
      <c r="D48" s="72">
        <v>0</v>
      </c>
      <c r="E48" s="71">
        <v>1.58</v>
      </c>
      <c r="F48" s="72">
        <v>5.93</v>
      </c>
      <c r="G48" s="71">
        <f>E48-E49</f>
        <v>0.85000000000000009</v>
      </c>
      <c r="H48" s="71">
        <f t="shared" si="1"/>
        <v>1.58</v>
      </c>
      <c r="I48" s="71">
        <f t="shared" si="0"/>
        <v>7.51</v>
      </c>
      <c r="J48" s="71">
        <v>14</v>
      </c>
      <c r="K48" s="71">
        <v>2</v>
      </c>
    </row>
    <row r="49" spans="1:12" x14ac:dyDescent="0.35">
      <c r="A49" s="78">
        <v>44531</v>
      </c>
      <c r="B49" s="71">
        <v>0</v>
      </c>
      <c r="C49" s="72">
        <v>0</v>
      </c>
      <c r="D49" s="72">
        <v>0</v>
      </c>
      <c r="E49" s="71">
        <v>0.73</v>
      </c>
      <c r="F49" s="72">
        <v>5.93</v>
      </c>
      <c r="G49" s="71">
        <v>0.73</v>
      </c>
      <c r="H49" s="71">
        <f t="shared" si="1"/>
        <v>0.73000000000000043</v>
      </c>
      <c r="I49" s="71">
        <f t="shared" si="0"/>
        <v>6.66</v>
      </c>
      <c r="J49" s="71">
        <v>13</v>
      </c>
      <c r="K49" s="71">
        <v>1</v>
      </c>
    </row>
    <row r="50" spans="1:12" x14ac:dyDescent="0.35">
      <c r="A50" s="78">
        <v>44562</v>
      </c>
      <c r="B50" s="71">
        <v>0</v>
      </c>
      <c r="C50" s="72">
        <v>0</v>
      </c>
      <c r="D50" s="72">
        <v>0</v>
      </c>
      <c r="E50" s="71">
        <v>0</v>
      </c>
      <c r="F50" s="72">
        <v>5.93</v>
      </c>
      <c r="G50" s="72">
        <f t="shared" ref="G50:G61" si="2">F50-F51</f>
        <v>0.69999999999999929</v>
      </c>
      <c r="I50" s="71">
        <f t="shared" si="0"/>
        <v>5.93</v>
      </c>
      <c r="J50" s="71">
        <v>12</v>
      </c>
      <c r="K50" s="71">
        <v>12</v>
      </c>
      <c r="L50" s="71">
        <v>5.93</v>
      </c>
    </row>
    <row r="51" spans="1:12" x14ac:dyDescent="0.35">
      <c r="A51" s="78">
        <v>44593</v>
      </c>
      <c r="B51" s="71">
        <v>0</v>
      </c>
      <c r="C51" s="72">
        <v>0</v>
      </c>
      <c r="D51" s="72">
        <v>0</v>
      </c>
      <c r="E51" s="71">
        <v>0</v>
      </c>
      <c r="F51" s="72">
        <v>5.23</v>
      </c>
      <c r="G51" s="72">
        <f t="shared" si="2"/>
        <v>1.04</v>
      </c>
      <c r="I51" s="71">
        <f t="shared" si="0"/>
        <v>5.23</v>
      </c>
      <c r="J51" s="71">
        <v>11</v>
      </c>
      <c r="K51" s="71">
        <v>11</v>
      </c>
    </row>
    <row r="52" spans="1:12" x14ac:dyDescent="0.35">
      <c r="A52" s="78">
        <v>44621</v>
      </c>
      <c r="B52" s="71">
        <v>0</v>
      </c>
      <c r="C52" s="72">
        <v>0</v>
      </c>
      <c r="D52" s="72">
        <v>0</v>
      </c>
      <c r="E52" s="71">
        <v>0</v>
      </c>
      <c r="F52" s="72">
        <v>4.1900000000000004</v>
      </c>
      <c r="G52" s="72">
        <f t="shared" si="2"/>
        <v>1.7600000000000002</v>
      </c>
      <c r="I52" s="71">
        <f t="shared" si="0"/>
        <v>4.1900000000000004</v>
      </c>
      <c r="J52" s="71">
        <v>10</v>
      </c>
      <c r="K52" s="71">
        <v>10</v>
      </c>
    </row>
    <row r="53" spans="1:12" x14ac:dyDescent="0.35">
      <c r="A53" s="78">
        <v>44652</v>
      </c>
      <c r="B53" s="71">
        <v>0</v>
      </c>
      <c r="C53" s="72">
        <v>0</v>
      </c>
      <c r="D53" s="72">
        <v>0</v>
      </c>
      <c r="E53" s="71">
        <v>0</v>
      </c>
      <c r="F53" s="72">
        <v>2.4300000000000002</v>
      </c>
      <c r="G53" s="72">
        <f t="shared" si="2"/>
        <v>1.0500000000000003</v>
      </c>
      <c r="I53" s="71">
        <f t="shared" si="0"/>
        <v>2.4300000000000002</v>
      </c>
      <c r="J53" s="71">
        <v>9</v>
      </c>
      <c r="K53" s="71">
        <v>9</v>
      </c>
    </row>
    <row r="54" spans="1:12" x14ac:dyDescent="0.35">
      <c r="A54" s="78">
        <v>44682</v>
      </c>
      <c r="B54" s="71">
        <v>0</v>
      </c>
      <c r="C54" s="72">
        <v>0</v>
      </c>
      <c r="D54" s="72">
        <v>0</v>
      </c>
      <c r="E54" s="71">
        <v>0</v>
      </c>
      <c r="F54" s="72">
        <v>1.38</v>
      </c>
      <c r="G54" s="72">
        <f t="shared" si="2"/>
        <v>0.44999999999999984</v>
      </c>
      <c r="I54" s="71">
        <f t="shared" si="0"/>
        <v>1.38</v>
      </c>
      <c r="J54" s="71">
        <v>8</v>
      </c>
      <c r="K54" s="71">
        <v>8</v>
      </c>
    </row>
    <row r="55" spans="1:12" x14ac:dyDescent="0.35">
      <c r="A55" s="78">
        <v>44713</v>
      </c>
      <c r="B55" s="71">
        <v>0</v>
      </c>
      <c r="C55" s="72">
        <v>0</v>
      </c>
      <c r="D55" s="72">
        <v>0</v>
      </c>
      <c r="E55" s="71">
        <v>0</v>
      </c>
      <c r="F55" s="72">
        <v>0.93</v>
      </c>
      <c r="G55" s="72">
        <f t="shared" si="2"/>
        <v>0.63000000000000012</v>
      </c>
      <c r="I55" s="71">
        <f t="shared" si="0"/>
        <v>0.93</v>
      </c>
      <c r="J55" s="71">
        <v>7</v>
      </c>
      <c r="K55" s="71">
        <v>7</v>
      </c>
    </row>
    <row r="56" spans="1:12" x14ac:dyDescent="0.35">
      <c r="A56" s="78">
        <v>44743</v>
      </c>
      <c r="B56" s="71">
        <v>0</v>
      </c>
      <c r="C56" s="72">
        <v>0</v>
      </c>
      <c r="D56" s="72">
        <v>0</v>
      </c>
      <c r="E56" s="71">
        <v>0</v>
      </c>
      <c r="F56" s="72">
        <v>0.3</v>
      </c>
      <c r="G56" s="72">
        <f t="shared" si="2"/>
        <v>-0.6100000000000001</v>
      </c>
      <c r="I56" s="71">
        <f t="shared" si="0"/>
        <v>0.29999999999999993</v>
      </c>
      <c r="J56" s="71">
        <v>6</v>
      </c>
      <c r="K56" s="71">
        <v>6</v>
      </c>
    </row>
    <row r="57" spans="1:12" x14ac:dyDescent="0.35">
      <c r="A57" s="78">
        <v>44774</v>
      </c>
      <c r="B57" s="71">
        <v>0</v>
      </c>
      <c r="C57" s="72">
        <v>0</v>
      </c>
      <c r="D57" s="72">
        <v>0</v>
      </c>
      <c r="E57" s="71">
        <v>0</v>
      </c>
      <c r="F57" s="72">
        <v>0.91</v>
      </c>
      <c r="G57" s="72">
        <f t="shared" si="2"/>
        <v>-0.30999999999999994</v>
      </c>
      <c r="I57" s="71">
        <f t="shared" si="0"/>
        <v>0.91</v>
      </c>
      <c r="J57" s="71">
        <v>5</v>
      </c>
      <c r="K57" s="71">
        <v>5</v>
      </c>
    </row>
    <row r="58" spans="1:12" x14ac:dyDescent="0.35">
      <c r="A58" s="78">
        <v>44805</v>
      </c>
      <c r="B58" s="71">
        <v>0</v>
      </c>
      <c r="C58" s="72">
        <v>0</v>
      </c>
      <c r="D58" s="72">
        <v>0</v>
      </c>
      <c r="E58" s="71">
        <v>0</v>
      </c>
      <c r="F58" s="72">
        <v>1.22</v>
      </c>
      <c r="G58" s="72">
        <f t="shared" si="2"/>
        <v>-0.33000000000000007</v>
      </c>
      <c r="I58" s="71">
        <f t="shared" si="0"/>
        <v>1.22</v>
      </c>
      <c r="J58" s="71">
        <v>4</v>
      </c>
      <c r="K58" s="71">
        <v>4</v>
      </c>
    </row>
    <row r="59" spans="1:12" x14ac:dyDescent="0.35">
      <c r="A59" s="78">
        <v>44835</v>
      </c>
      <c r="B59" s="71">
        <v>0</v>
      </c>
      <c r="C59" s="72">
        <v>0</v>
      </c>
      <c r="D59" s="72">
        <v>0</v>
      </c>
      <c r="E59" s="71">
        <v>0</v>
      </c>
      <c r="F59" s="72">
        <v>1.55</v>
      </c>
      <c r="G59" s="72">
        <f t="shared" si="2"/>
        <v>0.48</v>
      </c>
      <c r="I59" s="71">
        <f t="shared" si="0"/>
        <v>1.55</v>
      </c>
      <c r="J59" s="71">
        <v>3</v>
      </c>
      <c r="K59" s="71">
        <v>3</v>
      </c>
    </row>
    <row r="60" spans="1:12" x14ac:dyDescent="0.35">
      <c r="A60" s="78">
        <v>44866</v>
      </c>
      <c r="B60" s="71">
        <v>0</v>
      </c>
      <c r="C60" s="72">
        <v>0</v>
      </c>
      <c r="D60" s="72">
        <v>0</v>
      </c>
      <c r="E60" s="71">
        <v>0</v>
      </c>
      <c r="F60" s="72">
        <v>1.07</v>
      </c>
      <c r="G60" s="72">
        <f t="shared" si="2"/>
        <v>0.38000000000000012</v>
      </c>
      <c r="I60" s="71">
        <f t="shared" si="0"/>
        <v>1.07</v>
      </c>
      <c r="J60" s="71">
        <v>2</v>
      </c>
      <c r="K60" s="71">
        <v>2</v>
      </c>
    </row>
    <row r="61" spans="1:12" x14ac:dyDescent="0.35">
      <c r="A61" s="78">
        <v>44896</v>
      </c>
      <c r="B61" s="71">
        <v>0</v>
      </c>
      <c r="C61" s="72">
        <v>0</v>
      </c>
      <c r="D61" s="72">
        <v>0</v>
      </c>
      <c r="E61" s="71">
        <v>0</v>
      </c>
      <c r="F61" s="72">
        <v>0.69</v>
      </c>
      <c r="G61" s="72">
        <f t="shared" si="2"/>
        <v>0.69</v>
      </c>
      <c r="I61" s="71">
        <f t="shared" ref="I61" si="3">G61+G62</f>
        <v>0.69</v>
      </c>
      <c r="J61" s="71">
        <v>1</v>
      </c>
      <c r="K61" s="71">
        <v>1</v>
      </c>
    </row>
  </sheetData>
  <sheetProtection sheet="1" selectLockedCells="1"/>
  <mergeCells count="8">
    <mergeCell ref="N2:AC2"/>
    <mergeCell ref="U17:W17"/>
    <mergeCell ref="U19:W19"/>
    <mergeCell ref="U21:W21"/>
    <mergeCell ref="U23:W23"/>
    <mergeCell ref="Y13:AC13"/>
    <mergeCell ref="U13:W13"/>
    <mergeCell ref="U15:W15"/>
  </mergeCells>
  <dataValidations count="1">
    <dataValidation type="list" allowBlank="1" showInputMessage="1" showErrorMessage="1" sqref="O7">
      <formula1>$A$2:$A$61</formula1>
    </dataValidation>
  </dataValidations>
  <pageMargins left="0.511811024" right="0.511811024" top="0.78740157499999996" bottom="0.78740157499999996" header="0.31496062000000002" footer="0.31496062000000002"/>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5 r I M V y d f Z B y k A A A A 9 g A A A B I A H A B D b 2 5 m a W c v U G F j a 2 F n Z S 5 4 b W w g o h g A K K A U A A A A A A A A A A A A A A A A A A A A A A A A A A A A h Y 9 N D o I w G E S v Q r q n P 8 h C y U d J d C u J 0 c S 4 b W q F R i i E F s v d X H g k r y B G U X c u 5 8 1 b z N y v N 8 i G u g o u q r O 6 M S l i m K J A G d k c t S l S 1 L t T O E c Z h 4 2 Q Z 1 G o Y J S N T Q Z 7 T F H p X J s Q 4 r 3 H f o a b r i A R p Y w c 8 v V O l q o W 6 C P r / 3 K o j X X C S I U 4 7 F 9 j e I Q Z W + C Y x p g C m S D k 2 n y F a N z 7 b H 8 g r P r K 9 Z 3 i r Q u X W y B T B P L + w B 9 Q S w M E F A A C A A g A 5 r I M 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O a y D F c o i k e 4 D g A A A B E A A A A T A B w A R m 9 y b X V s Y X M v U 2 V j d G l v b j E u b S C i G A A o o B Q A A A A A A A A A A A A A A A A A A A A A A A A A A A A r T k 0 u y c z P U w i G 0 I b W A F B L A Q I t A B Q A A g A I A O a y D F c n X 2 Q c p A A A A P Y A A A A S A A A A A A A A A A A A A A A A A A A A A A B D b 2 5 m a W c v U G F j a 2 F n Z S 5 4 b W x Q S w E C L Q A U A A I A C A D m s g x X D 8 r p q 6 Q A A A D p A A A A E w A A A A A A A A A A A A A A A A D w A A A A W 0 N v b n R l b n R f V H l w Z X N d L n h t b F B L A Q I t A B Q A A g A I A O a y D F c 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i / I X 9 6 5 j i S b X 1 A g S 7 q o 8 3 A A A A A A I A A A A A A B B m A A A A A Q A A I A A A A M / c 8 P d Z S E 3 2 B F F k G p j C n m i D k q s D f C 2 w s 5 F w 3 K 6 9 3 s w 3 A A A A A A 6 A A A A A A g A A I A A A A G / S 4 B S h u l + A Y X j D 7 j d s 8 z p Z C r b T + J X A / w 9 o c V + o m r V b U A A A A L I J 6 k 5 / S y q H 4 B r 3 1 4 v K P D 5 4 c v w n V L t C G A L 3 d m w u G B m 0 E e 9 W l 4 W U e D z h 9 A I I W c Q g Y W t F T j T n E J Y 2 X P z j w b B l X I 8 7 c 8 z d L w l 2 h L r f J I M y 2 n x 7 Q A A A A G r v 8 X j 0 M T z 2 t E b U d w B K 4 3 c r q 0 L Z Y 5 l t k c U o b K 8 y S D Y o D m v w B q 1 c X 4 a 7 b I F 7 u D g Z S I x t 0 c 8 N P S 8 E O K s c W T X t 5 w U = < / D a t a M a s h u p > 
</file>

<file path=customXml/itemProps1.xml><?xml version="1.0" encoding="utf-8"?>
<ds:datastoreItem xmlns:ds="http://schemas.openxmlformats.org/officeDocument/2006/customXml" ds:itemID="{8C83AF64-0D04-4D9C-AEF1-9FDD8E2B52A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4</vt:i4>
      </vt:variant>
    </vt:vector>
  </HeadingPairs>
  <TitlesOfParts>
    <vt:vector size="10" baseType="lpstr">
      <vt:lpstr>IPCA</vt:lpstr>
      <vt:lpstr>Orientações</vt:lpstr>
      <vt:lpstr>Cálculo da Média</vt:lpstr>
      <vt:lpstr>Painel</vt:lpstr>
      <vt:lpstr>Remunerações de Contribuição</vt:lpstr>
      <vt:lpstr>Atualização</vt:lpstr>
      <vt:lpstr>Painel!Area_de_impressao</vt:lpstr>
      <vt:lpstr>'Remunerações de Contribuição'!Area_de_impressao</vt:lpstr>
      <vt:lpstr>Painel!Titulos_de_impressao</vt:lpstr>
      <vt:lpstr>'Remunerações de Contribuição'!Titulos_de_impressao</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Teomair Correia de Oliveira</dc:creator>
  <cp:keywords/>
  <dc:description/>
  <cp:lastModifiedBy>Rafael Neves Godoi</cp:lastModifiedBy>
  <cp:revision/>
  <cp:lastPrinted>2023-09-22T11:57:42Z</cp:lastPrinted>
  <dcterms:created xsi:type="dcterms:W3CDTF">2006-09-16T00:00:00Z</dcterms:created>
  <dcterms:modified xsi:type="dcterms:W3CDTF">2023-12-01T18:47:36Z</dcterms:modified>
  <cp:category/>
  <cp:contentStatus/>
</cp:coreProperties>
</file>